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5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opis" sheetId="16" r:id="rId16"/>
  </sheets>
  <definedNames>
    <definedName name="_xlnm.Print_Area" localSheetId="0">'1'!$A$1:$F$115</definedName>
    <definedName name="_xlnm.Print_Area" localSheetId="15">'opis'!$A$1:$D$762</definedName>
    <definedName name="_xlnm.Print_Titles" localSheetId="1">'2'!$3:$6</definedName>
    <definedName name="_xlnm.Print_Titles" localSheetId="2">'3'!$3:$8</definedName>
    <definedName name="_xlnm.Print_Titles" localSheetId="3">'3a'!$3:$8</definedName>
  </definedNames>
  <calcPr fullCalcOnLoad="1"/>
</workbook>
</file>

<file path=xl/sharedStrings.xml><?xml version="1.0" encoding="utf-8"?>
<sst xmlns="http://schemas.openxmlformats.org/spreadsheetml/2006/main" count="2047" uniqueCount="1032">
  <si>
    <t xml:space="preserve">dodatki mieszkaniowe, dodatki wiejskie , zapomogi    zdrowotne dla nauczycieli oraz odprawy pieniężne wypłacane z tytułu zmniejszenia zatrudnienia z przyczyn dotyczących pracodawcy                                                         </t>
  </si>
  <si>
    <t xml:space="preserve">wynagrodzenia osobowe pracowników  </t>
  </si>
  <si>
    <t xml:space="preserve">dodatkowe wynagrodzenie roczne                                              </t>
  </si>
  <si>
    <t xml:space="preserve">zakup materiałów i wyposażenia  w tym: środki czystości, materiały biurowe, opał, druki, materiały do remontów                                                    </t>
  </si>
  <si>
    <t>zakup pomocy naukowych, dydaktycznych i książek</t>
  </si>
  <si>
    <t xml:space="preserve">zakup energii elektrycznej, cieplnej , wody                                  </t>
  </si>
  <si>
    <t>zakup usług zdrowotnych</t>
  </si>
  <si>
    <t>zakup usług remontowych, budowlano - montażowych , konserwacja pomieszczeń i budynków w: 
          Szkole Podstawowej Nr 1 w Sędziszowie</t>
  </si>
  <si>
    <t xml:space="preserve">          Szkole Podstawowej Nr 2 w Sędziszowie</t>
  </si>
  <si>
    <t xml:space="preserve">          Szkole Podstawowej w Tarnawie</t>
  </si>
  <si>
    <t xml:space="preserve">          Szkole Podstawowej w Krzcięcicach</t>
  </si>
  <si>
    <t xml:space="preserve">          Szkole Podstawowej w Pawłowicach</t>
  </si>
  <si>
    <t xml:space="preserve">          Szkole Podstawowej w Mstyczowie</t>
  </si>
  <si>
    <t xml:space="preserve">          Szkole Filialnej w Klimontowie</t>
  </si>
  <si>
    <t xml:space="preserve">zakup usług pozostałych, a w szczególności usługi pocztowe, kominiarskie, wywóz nieczystości, opłaty  telewizyjne oraz usługi różne                               </t>
  </si>
  <si>
    <t xml:space="preserve"> odsetki od krajowych skarbowych papierów wartościowych oraz od krajowych pożyczek i kredytów                                                                                 
</t>
  </si>
  <si>
    <t>ik - kultura fizyczna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</si>
  <si>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</si>
  <si>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</si>
  <si>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</si>
  <si>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 xml:space="preserve">podróże służbowe krajowe                                                            </t>
  </si>
  <si>
    <t>różne ubezpieczenia rzeczowe, majątkowe</t>
  </si>
  <si>
    <t>zakup akcesoriów komputerowych w tym programów 
i licencji</t>
  </si>
  <si>
    <t xml:space="preserve">odpis na zakładowy fundusz świadczeń socjalnych                    </t>
  </si>
  <si>
    <t xml:space="preserve">zakup materiałów i wyposażenia  w tym: środki czystości, materiały biurowe                                                  </t>
  </si>
  <si>
    <t>zakup pomocy naukowych</t>
  </si>
  <si>
    <t>usługi pozostałe</t>
  </si>
  <si>
    <t>io</t>
  </si>
  <si>
    <t xml:space="preserve">dodatki mieszkaniowe, dodatki wiejskie, zapomogi zdrowotne dla nauczycieli,                                                               </t>
  </si>
  <si>
    <t xml:space="preserve">wynagrodzenia osobowe pracowników                                        </t>
  </si>
  <si>
    <t xml:space="preserve">dodatkowe wynagrodzenie roczne                                                 </t>
  </si>
  <si>
    <t>składki na ubezpieczenie społeczne</t>
  </si>
  <si>
    <t>Dochody i wydatki związane z realizacją zadań z zakresu administracji rządowej i innych zadań zleconych odrębnymi ustawami w 2008 r.</t>
  </si>
  <si>
    <t>odpis na zakładowy fundusz świadczeń socjalnych</t>
  </si>
  <si>
    <t xml:space="preserve">Przedszkola </t>
  </si>
  <si>
    <t>Przedłużenie zadaszenia nad budynkiem Bazy Turystyczno-Kulturalno-Rekreacyjnej</t>
  </si>
  <si>
    <t>Razem dział 926</t>
  </si>
  <si>
    <t>Wodociąg Podsadek - Mstyczów
2003 - 2010</t>
  </si>
  <si>
    <t xml:space="preserve">A.      
B.
C.90.000
D. </t>
  </si>
  <si>
    <t>Opracowanie projektu technicznego budowy oświetlenia ulicznrgo kablowego w mieście Sędziszów na odcinkach od przejazdu kolejowego usytuowanego na wprost ogródków działkowych wzdłuż całej ulicy Dworcowej wraz z przyległymi do niej ulicami t.j.Kościuszki , Leśna (do skrzyżowania z ulicą Majową i Kardynała Wyszyńskiego)
2008-2009</t>
  </si>
  <si>
    <t>A.      
B.
C.90000
D.1287929</t>
  </si>
  <si>
    <t xml:space="preserve">zapomogi zdrowotne dla nauczycieli,                                                               </t>
  </si>
  <si>
    <t xml:space="preserve">składki na Fundusz Pracy                                                               </t>
  </si>
  <si>
    <t>zakup świadczeń rzeczowych wynikających z przepisów dotyczących bezpieczeństwa i higieny pracy</t>
  </si>
  <si>
    <t>zakup usług remontowych, budowlano - montażowych , konserwacja pomieszczeń</t>
  </si>
  <si>
    <t>zakup artykułów żywieniowych (z odpłatności rodziców)</t>
  </si>
  <si>
    <t xml:space="preserve">Gimnazja                                                                                        </t>
  </si>
  <si>
    <t xml:space="preserve">dodatki mieszkaniowe , dodatki wiejskie, zapomogi zdrowotne dla nauczycieli                                                             </t>
  </si>
  <si>
    <t xml:space="preserve">wynagrodzenia osobowe pracowników   </t>
  </si>
  <si>
    <t xml:space="preserve">dodatkowe wynagrodzenie roczne                                                </t>
  </si>
  <si>
    <t xml:space="preserve">zakup materiałów i wyposażenia w tym: środki czystości, materiały biurowe, opał, druki, materiały do remontów        </t>
  </si>
  <si>
    <t>zakup pomocy naukowych, dydaktycznych, książek</t>
  </si>
  <si>
    <t xml:space="preserve">zakup energii elektrycznej, cieplnej i wody                                  </t>
  </si>
  <si>
    <t>zakup usług remontowych, budowlano - montażowych , konserwacja pomieszczeń i budynków w:
          Gimnazjum Sędziszów</t>
  </si>
  <si>
    <t xml:space="preserve">          Gimnazjum Boleścice</t>
  </si>
  <si>
    <t>świadczenia społeczne - zakup posiłków dla dzieci korzystających ze świetlicy socjoterapeutycznej przy Samorządowym Centrum Kultury w Sędziszowie</t>
  </si>
  <si>
    <t>wypłata zasiłków celowych ,okresowych- zadania własne</t>
  </si>
  <si>
    <t>naprawa i konserwacja urządzeń</t>
  </si>
  <si>
    <t>ubezpieczenie samochodu , sprzętu komputerowego</t>
  </si>
  <si>
    <t>szkolenia pracowników</t>
  </si>
  <si>
    <t>zakup materiałów papierniczych do sprzętu drukarskiego i urządzeń kserograficznych</t>
  </si>
  <si>
    <t>wynagrodzenia bezosobowe wypłacane z tytułu umów zleceń</t>
  </si>
  <si>
    <t xml:space="preserve">zakup usług pozostałych a w szczególności usługi     pocztowe, kominiarskie, wywóz nieczystości oraz usługi 
różne                                                                            </t>
  </si>
  <si>
    <t xml:space="preserve">podróże służbowe krajowe                                                              </t>
  </si>
  <si>
    <t xml:space="preserve">odpis na zakładowy fundusz świadczeń socjalnych                     </t>
  </si>
  <si>
    <t xml:space="preserve">zakup materiałów i wyposażenia </t>
  </si>
  <si>
    <t xml:space="preserve">Dowożenie uczniów do szkół                                                               </t>
  </si>
  <si>
    <t>zakup materiałów i wyposażenia w tym: paliwa do autobusów szkolnych, oleju, opon i części zamiennych</t>
  </si>
  <si>
    <t>zakup usług remontowych – bieżące naprawy</t>
  </si>
  <si>
    <t>przeglądy techniczne</t>
  </si>
  <si>
    <t>ubezpieczenia samochodów</t>
  </si>
  <si>
    <t>delegacje służbowe krajowe</t>
  </si>
  <si>
    <t xml:space="preserve">Licea Ogólnokształcące                                                                       </t>
  </si>
  <si>
    <t xml:space="preserve">zapomogi zdrowotne dla nauczycieli                                                </t>
  </si>
  <si>
    <t xml:space="preserve">wynagrodzenia osobowe pracowników                                    </t>
  </si>
  <si>
    <t xml:space="preserve">dodatkowe wynagrodzenie roczne                                             </t>
  </si>
  <si>
    <t xml:space="preserve">składki na ubezpieczenia społeczne                                             </t>
  </si>
  <si>
    <t xml:space="preserve">składki na Fundusz Pracy                                                              </t>
  </si>
  <si>
    <t xml:space="preserve">zakup materiałów i wyposażenia w tym : środków czystości, druków, materiałów do remontów                                  </t>
  </si>
  <si>
    <t>zakup pomocy naukowych, książek</t>
  </si>
  <si>
    <t xml:space="preserve">zakup energii elektrycznej, wody , C. O.                                        </t>
  </si>
  <si>
    <t xml:space="preserve">zakup usług pozostałych, a w szczególności, usługi pocztowe, kominiarskie, wywóz nieczystości                  </t>
  </si>
  <si>
    <t xml:space="preserve">zakup usług remontowych, konserwacja pomieszczeń </t>
  </si>
  <si>
    <t xml:space="preserve">opłata za naukę j. angielskiego dla firmy                                    </t>
  </si>
  <si>
    <t>podróże służbowe krajowe</t>
  </si>
  <si>
    <t>różne opłaty i składki, ubezpieczenia</t>
  </si>
  <si>
    <t xml:space="preserve">zakup akcesoriów komputerowych w tym programów 
i licencji                                  </t>
  </si>
  <si>
    <t xml:space="preserve">Dokształcanie i doskonalenie nauczycieli </t>
  </si>
  <si>
    <t>środki na dofinansowanie doskonalenia zawodowego  nauczycieli w wysokości 1 % planowanych rocznych środków przeznaczonych na wynagrodzenia osobowe nauczycieli</t>
  </si>
  <si>
    <t>zakup materiałów szkoleniowych i informacyjnych</t>
  </si>
  <si>
    <t>opłaty za studia i szkolenia w zakresie dokształcania</t>
  </si>
  <si>
    <t xml:space="preserve">odpis na zakładowy fundusz świadczeń socjalnych dla nauczycieli będących emerytami i rencistami                                                       </t>
  </si>
  <si>
    <t>A.      
B.
C.
D. 178 500</t>
  </si>
  <si>
    <t>A.      
B.
C.
D. 154 000</t>
  </si>
  <si>
    <t>A.      
B.
C.
D. 332 500</t>
  </si>
  <si>
    <t>C. Inne źródła - PROW</t>
  </si>
  <si>
    <t>2360</t>
  </si>
  <si>
    <t>Dochody j.s.t. związane z realizacją zadań z zakresu administracji rządowej oraz innych zadań zleconych ustawami</t>
  </si>
  <si>
    <t xml:space="preserve">odpis na zakładowy fundusz świadczeń socjalnych dla emerytów i rencistów - obsługa i administracja                                                        </t>
  </si>
  <si>
    <t xml:space="preserve">OCHRONA ZDROWIA                                                     </t>
  </si>
  <si>
    <t xml:space="preserve">realizacja programów profilaktycznych ,organizacja imprez promujących zdrowy styl życia bez narkotyków, szkolenia
</t>
  </si>
  <si>
    <t>ekwiwalenty pieniężne wypłacane za używanie odzieży 
własnej</t>
  </si>
  <si>
    <t>świadczenia społeczne - dożywianie dzieci w szkołach, zapłata za kolonie z rodzin dysfunkcjonalnych</t>
  </si>
  <si>
    <t xml:space="preserve">składki na ubezpieczenia społeczne                                                       </t>
  </si>
  <si>
    <t xml:space="preserve">składki na Fundusz Pracy                                                                          </t>
  </si>
  <si>
    <t>wynagrodzenia bezosobowe - umowy zlecenia</t>
  </si>
  <si>
    <t xml:space="preserve">zakup materiałów biurowych, środków czystości oraz materiałów do szkół na organizowane programy związane z alkoholizmem                                                          </t>
  </si>
  <si>
    <t xml:space="preserve">zapłata za energię elektryczną,  CO, wodę                                                                                          </t>
  </si>
  <si>
    <t>zapłata za badania okresowe pracowników</t>
  </si>
  <si>
    <t>zapłata na programy profilaktyczne,usługi pocztowe,badania lekarskie</t>
  </si>
  <si>
    <t>odpisy na zakładowy fundusz świadczeń socjalnych</t>
  </si>
  <si>
    <t>POMOC SPOŁECZNA</t>
  </si>
  <si>
    <t>WYDATKI</t>
  </si>
  <si>
    <t xml:space="preserve">zadania własne                                                                    </t>
  </si>
  <si>
    <t xml:space="preserve">zadania zlecone                                                                    </t>
  </si>
  <si>
    <t xml:space="preserve">Zadania własne                                                                    </t>
  </si>
  <si>
    <t>Placówki opiekuńczo - wychowawcze</t>
  </si>
  <si>
    <t>Jednostka otrzymująca dotację</t>
  </si>
  <si>
    <t>Starostwo Powiatowe w Jędrzejowie</t>
  </si>
  <si>
    <t>Komenda Wojewódzka Policji w Kielcach</t>
  </si>
  <si>
    <t>2. Transport i łączność</t>
  </si>
  <si>
    <t>3. Gospodarka komunalna i ochrona środowiska</t>
  </si>
  <si>
    <t>zakup przyborów dla dzieci korzystających z zajęć technicznych prowadzonych w świetlicy</t>
  </si>
  <si>
    <t xml:space="preserve">opłaty za pobyt podopiecznych z terenu naszej gminy w domach pomocy społecznej </t>
  </si>
  <si>
    <t xml:space="preserve">dotacja na działalność stołówki                    </t>
  </si>
  <si>
    <t>Zasiłki i pomoc w naturze oraz składki na 
ubezpieczenia emerytalne i rentowe</t>
  </si>
  <si>
    <t>wypłata zasiłków okresowych - dotacja z budżetu państwa</t>
  </si>
  <si>
    <t xml:space="preserve">Dodatki mieszkaniowe </t>
  </si>
  <si>
    <t>wypłata dodatków mieszkaniowych</t>
  </si>
  <si>
    <t>Ośrodki Pomocy Społecznej</t>
  </si>
  <si>
    <t xml:space="preserve">zadania własne                                                                  </t>
  </si>
  <si>
    <t>zakup materiałów biurowych, paliwa, druków</t>
  </si>
  <si>
    <t>zapłata za energię elektryczną, CO, wodę</t>
  </si>
  <si>
    <t>zapłata za badania okresowe</t>
  </si>
  <si>
    <t>Razem dział 800</t>
  </si>
  <si>
    <t>opłata za usługi pocztowe, szkolenia, wywóz nieczystości,prowizje bankowe</t>
  </si>
  <si>
    <t>opłaty  za usługi telekomunikacyjne telefonii stacjonarnej</t>
  </si>
  <si>
    <t>podatek od nieruchomości</t>
  </si>
  <si>
    <t>zakup  akcesoriów komputerowych w tym programów
 i licencji</t>
  </si>
  <si>
    <t xml:space="preserve">Usługi opiekuńcze i specjalistyczne usługi opiekuńcze                                                                     </t>
  </si>
  <si>
    <t>ekwiwalenty pieniężne wypłacane dla pracowników socjalnych oraz opiekunek domowych za używanie odzieży 
własnej</t>
  </si>
  <si>
    <t xml:space="preserve">wynagrodzenia osobowe pracowników                             </t>
  </si>
  <si>
    <t xml:space="preserve">dodatkowe wynagrodzenie roczne                                       </t>
  </si>
  <si>
    <t xml:space="preserve">składki na ubezpieczenia społeczne                                     </t>
  </si>
  <si>
    <t xml:space="preserve">składki na Fundusz Pracy                                                     </t>
  </si>
  <si>
    <t>remont dróg w miejscowości Mstyczów</t>
  </si>
  <si>
    <t>zakup sprzętu rehabilitacyjnego dla ESKULAP - inwestycja</t>
  </si>
  <si>
    <t>Zakup toalety przenośnej i jej ustawienie przy strażnicy OSP Sędziszów (Rynek)</t>
  </si>
  <si>
    <t>-remont pomieszczeń komunalnych (przy Miejsko Gminnym Ośrodku Pomocy Społecznej)</t>
  </si>
  <si>
    <t>zakup odzieży ochronnej - fartuchów, rękawic dla opiekunek domowych</t>
  </si>
  <si>
    <t xml:space="preserve">odpisy na zakładowy fundusz świadczeń socjalnych             </t>
  </si>
  <si>
    <t xml:space="preserve">Pozostała działalność                                                             </t>
  </si>
  <si>
    <t>Zadania własne</t>
  </si>
  <si>
    <t>dożywianie dzieci w szkole w ramach programu "Posiłek dla potrzebujących" oraz wypłata zasiłków celowych</t>
  </si>
  <si>
    <t xml:space="preserve">Zadania zlecone                                                                </t>
  </si>
  <si>
    <t xml:space="preserve">dotacja dla Środowiskowego Domu Samopomocy                        </t>
  </si>
  <si>
    <t>Świadczenia rodzinne ,zaliczka alimentacyjna oraz składki na ubezpieczenia emerytalne i rentowe z ubezpieczenia społecznego</t>
  </si>
  <si>
    <t>świadczenia społeczne - wypłata zasiłków rodzinnych, pielęgnacyjnych, opiekuńczych</t>
  </si>
  <si>
    <t xml:space="preserve">dodatkowe wynagrodzenie roczne                                               </t>
  </si>
  <si>
    <t xml:space="preserve">składki na ubezpieczenia społeczne                                              </t>
  </si>
  <si>
    <t xml:space="preserve">składki na Fundusz Pracy                                                                </t>
  </si>
  <si>
    <t>zakup materiałów biurowych</t>
  </si>
  <si>
    <t>opłaty z tytułu usług telekomunikacyjnych telefonii stacjonarnej</t>
  </si>
  <si>
    <t>Rewaloryzacja Parku - Dworek (zagospodarowanie parku)</t>
  </si>
  <si>
    <t>- środki z Programu Rozwoju Obszarów Wiejskich</t>
  </si>
  <si>
    <t>wodociąg Swaryszów (łącznie z Przemysłowa-Tarnawa)</t>
  </si>
  <si>
    <t>Wodociąg Podsadek - Mstyczów</t>
  </si>
  <si>
    <t>Edukacja ekologiczna oraz propagowanie działań proekologicznych i zasad zrównoważonego rozwoju</t>
  </si>
  <si>
    <t>Wspomaganie realizacji zadań państwowego monitoringu środowiska</t>
  </si>
  <si>
    <t>Realizowanie zadań modernizacyjnych, służących ochronie środowiska i gospodarce wodne, w tym instalacji lub urządzeń ochrony przeciwpowodziowej i obiektów małej retencji wodnej</t>
  </si>
  <si>
    <t xml:space="preserve">          Szkole Filialnej w Zielonkach</t>
  </si>
  <si>
    <t>opłata za nauczanie j. angielskiego przez firmę</t>
  </si>
  <si>
    <t>zakup usług za wykonanie ekspertyz, analiz, opinii</t>
  </si>
  <si>
    <t>szkolenie pracowników</t>
  </si>
  <si>
    <t>zakup materiałów papierniczych do sprzętu 
kserograficznego</t>
  </si>
  <si>
    <t>- środki otrzymane z WFOŚiGW</t>
  </si>
  <si>
    <r>
      <t xml:space="preserve">termomodernizacja  - </t>
    </r>
    <r>
      <rPr>
        <b/>
        <sz val="12"/>
        <rFont val="Arial"/>
        <family val="2"/>
      </rPr>
      <t>inwestycje</t>
    </r>
  </si>
  <si>
    <t>opłata za bilety dla uczniów dojeżdżających do szkół autobusami PKS, dowóz uczniów z Wojciechowic i ucznia niepełnosprawnego</t>
  </si>
  <si>
    <t>zakup usług obejmujących wykonanie ekspertyz, analiz, opinii</t>
  </si>
  <si>
    <t>zakup materiałów papierniczych do sprzętu drukarskiego
i urządzeń kserograficznych</t>
  </si>
  <si>
    <t>zakup akcesoriów komputerowych , w tym programów 
i licencji</t>
  </si>
  <si>
    <t>składki na ubezpieczenia zdrowotne od wypłaconych zasiłków stałych, świadczeń opiekuńczych</t>
  </si>
  <si>
    <t>świadczenia społeczne - wypłata zasiłków stałych</t>
  </si>
  <si>
    <t xml:space="preserve">Usługi opiekuńcze i specjalistyczne usługi 
opiekuńcze             </t>
  </si>
  <si>
    <t>ekwiwalenty pieniężne wypłacane za używianie odzieży 
własnej</t>
  </si>
  <si>
    <t xml:space="preserve">wynagrodzenia osobowe pracowników                                      </t>
  </si>
  <si>
    <t xml:space="preserve">składki na ubezpieczenia społeczne                                            </t>
  </si>
  <si>
    <t>zakup odzieży ochronnej - rękawic, fartuchów dla opiekunek domowych</t>
  </si>
  <si>
    <t xml:space="preserve">odpisy na zakładowy fundusz świadczeń socjalnych                      </t>
  </si>
  <si>
    <t xml:space="preserve">EDUKACYJNA OPIEKA WYCHOWAWCZA                             </t>
  </si>
  <si>
    <t xml:space="preserve">Świetlice szkolne                                                                                    </t>
  </si>
  <si>
    <t xml:space="preserve">zapomogi zdrowotne dla nauczycieli                                                        </t>
  </si>
  <si>
    <r>
      <t xml:space="preserve">A.      
B.
C.
D.955429
 </t>
    </r>
    <r>
      <rPr>
        <sz val="8"/>
        <rFont val="Arial CE"/>
        <family val="2"/>
      </rPr>
      <t>ANR RZESZÓW</t>
    </r>
  </si>
  <si>
    <t>D. Inne źródła - WFOŚiGW , ANR</t>
  </si>
  <si>
    <t>A.      
B.
C.
D. 955429</t>
  </si>
  <si>
    <t xml:space="preserve">wynagrodzenia osobowe pracowników                                               </t>
  </si>
  <si>
    <t xml:space="preserve">dodatkowe wynagrodzenie roczne                                                         </t>
  </si>
  <si>
    <t xml:space="preserve">składki na ubezpieczenia społeczne                                                        </t>
  </si>
  <si>
    <t xml:space="preserve">składki na Fundusz Pracy                                                                       </t>
  </si>
  <si>
    <t>dalsza rozbudowa radiowego systemu uruchamiania syren, ostrzegania i alarmowania ludności, sterowanie stacją DSP 15 z komputera ,selektywne załączanie syren,zakup elektronicznego osprzętu</t>
  </si>
  <si>
    <t>gospodarka magazynowa - remont i malowanie magazynu</t>
  </si>
  <si>
    <t xml:space="preserve"> utylizacja wycofanego z użytkowania sprzętu ochronnego V kategorii po przekroczeniu czasookresu magazynowania</t>
  </si>
  <si>
    <t>zakup skanera - inwestycja</t>
  </si>
  <si>
    <t>- zakup faxu</t>
  </si>
  <si>
    <t>- zakup zestawów komputerowych</t>
  </si>
  <si>
    <t xml:space="preserve">świadczenia rzeczowe wynikające z przepisów dotyczących bezpieczeństwa i higieny pracy oraz zwrot pracownikom za zakupione okulary korygujące (ze wskazaniem pracy przy komputerze) </t>
  </si>
  <si>
    <t>szkolenia dla  pracowników , szkolenia BHP</t>
  </si>
  <si>
    <t>Opłata od posiadania psów</t>
  </si>
  <si>
    <t>754</t>
  </si>
  <si>
    <t>BEZPIECZEŃSTWO PUBLICZNE I OCHRONA PRZECIWPOŻAROWA</t>
  </si>
  <si>
    <t>75412</t>
  </si>
  <si>
    <t>6290</t>
  </si>
  <si>
    <t>Środki na dofinansowanie własnych inwestycji gmin (związków gmin), powiatów (związków powiatów), samorządów województw, pozyskane z innych żródeł</t>
  </si>
  <si>
    <t xml:space="preserve">odpis na zakładowy fundusz świadczeń socjalnych                               </t>
  </si>
  <si>
    <t>stypendia dla uczniów, stypendia Burmistrza za wyniki 
w nauce</t>
  </si>
  <si>
    <t>środki na dofinansowanie doskonalenia zawodowego nauczycieli w wysokości 1% planowanych rocznych środków przeznaczonych na wynagrodzenia osobowe nauczycieli</t>
  </si>
  <si>
    <t>opłaty za studia w zakresie dokształcania</t>
  </si>
  <si>
    <t xml:space="preserve">GOSPODARKA KOMUNALNA I OCHRONA ŚRODOWISKA                                                                </t>
  </si>
  <si>
    <t>Gospodarka odpadami</t>
  </si>
  <si>
    <t>Oczyszczanie miast i wsi</t>
  </si>
  <si>
    <t xml:space="preserve">-opłata za zużytą energię eletryczną </t>
  </si>
  <si>
    <t>dotacja dla Zakładu Usług Komunalnych w Sędziszowie - przygotowanie  wyznaczonych terenów do uroczystości gminnych</t>
  </si>
  <si>
    <t>dotacja dla Zakładu Usług Komunalnych w Sędziszowie - koszenie terenów zieleni w mieście</t>
  </si>
  <si>
    <t>- dotacja dla Zakładu Usług Komunalnych w Sędziszowie - z przeznaczeniem na administrowaniem gminnym zasobem mieszkaniowym</t>
  </si>
  <si>
    <t xml:space="preserve">wynagrodzenia bezosobowe - umowy zlecenia zawarte z psychologiem,psychiatrom,gospodarzem klubu </t>
  </si>
  <si>
    <t>opłaty za pobyt w schronisku</t>
  </si>
  <si>
    <t>zapłata za szkolenia pracowników</t>
  </si>
  <si>
    <t>dotacja dla Zakładu Usług Komunalnych w Sędziszowie na zimowe utrzymanie dróg</t>
  </si>
  <si>
    <t xml:space="preserve">utrzymanie czystości i porządku </t>
  </si>
  <si>
    <t xml:space="preserve">na terenach gminnych </t>
  </si>
  <si>
    <t xml:space="preserve">w tym: </t>
  </si>
  <si>
    <t>- zakup kwiatów na rabaty</t>
  </si>
  <si>
    <t>- zakup koszy na śmieci</t>
  </si>
  <si>
    <t>ig</t>
  </si>
  <si>
    <t>dotacja dla Zakładu Usług Komunalnych w Sędziszowie - porządki na terenie gminy Sędziszów poza terenami objętymi zleceniem</t>
  </si>
  <si>
    <t xml:space="preserve">ochrona bezdomnych zwierząt (utrzymanie schroniska)                  </t>
  </si>
  <si>
    <t xml:space="preserve">opłata za zużywaną energię elektryczną                       </t>
  </si>
  <si>
    <t xml:space="preserve">konserwacja i utrzymanie urządzeń oświetlenia 
ulicznego        </t>
  </si>
  <si>
    <t>Utrzymanie lokali</t>
  </si>
  <si>
    <t>Utrzymanie budynków komunalnych</t>
  </si>
  <si>
    <t xml:space="preserve">Gazyfikacja : udział w Związku Międzygminnym do spraw gazyfikacji i rozwoju terenów wiejskich i ochrony środowiska w Proszowicach                                                         </t>
  </si>
  <si>
    <t>Planowanie przestrzenne</t>
  </si>
  <si>
    <t>- tworzenie Miejscowych Planów Zagospodarowania Przestrzennego Miasta i Gminy Sędziszów</t>
  </si>
  <si>
    <t>- usługi ,ogłoszenia w prasie</t>
  </si>
  <si>
    <r>
      <t xml:space="preserve">Dotacja  celowa dla Zakładu Usług Komunalnych w Sędziszowie na zakup szambiarki - </t>
    </r>
    <r>
      <rPr>
        <b/>
        <sz val="12"/>
        <rFont val="Arial"/>
        <family val="2"/>
      </rPr>
      <t>inwestycja</t>
    </r>
  </si>
  <si>
    <t>Dotacja celowa dla Zakładu Usług Komunalnych na zakup szambiarki</t>
  </si>
  <si>
    <t>Dotacja na zakup szambiarki</t>
  </si>
  <si>
    <t>Zakład Usług Komunalnych w Sędziszowie</t>
  </si>
  <si>
    <t>Wyłoniona w drodze konkursu</t>
  </si>
  <si>
    <t>- koszty za prace komisji urbanistycznych (wynagrodzenia bezosobowe-umowy zlecenia,umowy o dzieło)</t>
  </si>
  <si>
    <t>- koszty za opinie komisji urbanistycznych (wynagrodzenia bezosobowe-umowy zlecenia,umowy o dzieło)</t>
  </si>
  <si>
    <t xml:space="preserve">Utrzymanie placu targowego       
w tym:
</t>
  </si>
  <si>
    <t>- zakup materiałów do remontu oraz środków czystości</t>
  </si>
  <si>
    <t>Dochody i wydatki związane z realizacją zadań realizowanych na podstawie porozumień (umów) między jednostkami samorządu terytorialnego w 2008 r.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</si>
  <si>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</si>
  <si>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</si>
  <si>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</si>
  <si>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</si>
  <si>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</si>
  <si>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</si>
  <si>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-opłata za zużytą energię eletryczną  oraz wodę</t>
  </si>
  <si>
    <t>-opłata za wywóz nieczystości</t>
  </si>
  <si>
    <t>- wypłata czynszu za dzierżawę placu targowego</t>
  </si>
  <si>
    <t xml:space="preserve">Zadrzewienie miasta                                                                       </t>
  </si>
  <si>
    <t>- środki otrzymane od Agencji Nieruchomości Rolnej</t>
  </si>
  <si>
    <t>KULTURA I OCHRONA DZIEDZICTWA NARODOWEGO</t>
  </si>
  <si>
    <t>0010</t>
  </si>
  <si>
    <t>0020</t>
  </si>
  <si>
    <t xml:space="preserve">dotacja dla instytucji kultury </t>
  </si>
  <si>
    <t>dotacja dla orkiestry + zakup umundurowania</t>
  </si>
  <si>
    <t>dotacja do Gminnego Centrum Informacji</t>
  </si>
  <si>
    <t>dotacja do Świetlicy Wiejskiej w Mstyczowie</t>
  </si>
  <si>
    <t xml:space="preserve">KULTURA FIZYCZNA I SPORT                                      </t>
  </si>
  <si>
    <t>Zadania w zakresie kultury fizycznej i sportu</t>
  </si>
  <si>
    <t>Konkursy i nagrody
w tym:</t>
  </si>
  <si>
    <t>Sport
w tym:</t>
  </si>
  <si>
    <t>- sport w szkole</t>
  </si>
  <si>
    <t>- dofinansowanie działalności Sekcji Karate</t>
  </si>
  <si>
    <t>Utrzymanie Bazy Turystyczno-Kulturalno-Rekreacyjnej
w Sędziszowie</t>
  </si>
  <si>
    <t>- świadczenia rzeczowe wynikające z przepisów dotyczących
bezpieczeństwa i higieny  pracy</t>
  </si>
  <si>
    <t>- wynagrodzenia osobowe czterech pracowników</t>
  </si>
  <si>
    <t>- składki na ubezpieczenia społeczne</t>
  </si>
  <si>
    <t>- składki na Fundusz Pracy</t>
  </si>
  <si>
    <t>- wynagrodzenia bezosobowe - umowy zlecenia (ratownicy)</t>
  </si>
  <si>
    <t>- zakupy  związane z utrzymaniem bazy</t>
  </si>
  <si>
    <t>- opłata za energię oraz pobór wody</t>
  </si>
  <si>
    <t>- badania okresowe praconików</t>
  </si>
  <si>
    <t>- wywóz nieczystości płynnych,odpadów komunalnych,badanie wody oraz inne usługi</t>
  </si>
  <si>
    <t>- opłaty za rozmowy telefoniczne telefonii komórkowej</t>
  </si>
  <si>
    <t>- ubezpeczenie obiektu</t>
  </si>
  <si>
    <t>- odpisy na zakładowy fundusz świadczeń socjalnych</t>
  </si>
  <si>
    <t>ik</t>
  </si>
  <si>
    <t>suma.jeżeli(F1:F605;"u";D1:D605)</t>
  </si>
  <si>
    <t>u - urząd</t>
  </si>
  <si>
    <t>o - oświata</t>
  </si>
  <si>
    <t>r - rolnictwo</t>
  </si>
  <si>
    <t>a - administracja</t>
  </si>
  <si>
    <t>ir - inwestycje w rolnictwie</t>
  </si>
  <si>
    <t>it - inwestycje w transporcie</t>
  </si>
  <si>
    <t>ia - inwestycje w administracji</t>
  </si>
  <si>
    <t>ig - inwestycje w gosp. komunalnej</t>
  </si>
  <si>
    <t>diety dla sołtysów</t>
  </si>
  <si>
    <r>
      <t xml:space="preserve">Remonty
</t>
    </r>
    <r>
      <rPr>
        <sz val="12"/>
        <rFont val="Arial"/>
        <family val="2"/>
      </rPr>
      <t>w tym:</t>
    </r>
  </si>
  <si>
    <t>il - legznictwo ambulatoryjne</t>
  </si>
  <si>
    <t>monitoring składowania odpadów komunalnych na wysypisku śmieci Borszowice i Tarnawa</t>
  </si>
  <si>
    <t>io - inwestycje w oświacie</t>
  </si>
  <si>
    <r>
      <t xml:space="preserve">wykup gruntów (zwłaszcza pod drogami powstałymi w wyniku zatwierdzenia miejscowych planów zagospodarowania przestrzennego) - </t>
    </r>
    <r>
      <rPr>
        <b/>
        <sz val="12"/>
        <rFont val="Arial"/>
        <family val="2"/>
      </rPr>
      <t>inwestycja</t>
    </r>
  </si>
  <si>
    <r>
      <t xml:space="preserve">przebudowa drogi gminnej Wojciechowice -Deszno - </t>
    </r>
    <r>
      <rPr>
        <b/>
        <sz val="12"/>
        <rFont val="Arial"/>
        <family val="2"/>
      </rPr>
      <t>inwestycja</t>
    </r>
  </si>
  <si>
    <r>
      <t xml:space="preserve">przebudowa drogi gminnej Borszowice-Grązów - </t>
    </r>
    <r>
      <rPr>
        <b/>
        <sz val="12"/>
        <rFont val="Arial"/>
        <family val="2"/>
      </rPr>
      <t>inwestycja</t>
    </r>
  </si>
  <si>
    <r>
      <t>składki na Fundusz Pracy</t>
    </r>
    <r>
      <rPr>
        <sz val="12"/>
        <rFont val="Arial"/>
        <family val="2"/>
      </rPr>
      <t xml:space="preserve">                                     </t>
    </r>
  </si>
  <si>
    <r>
      <t xml:space="preserve">budowa, dobudowa oświetleń ulicznych - </t>
    </r>
    <r>
      <rPr>
        <b/>
        <sz val="12"/>
        <rFont val="Arial"/>
        <family val="2"/>
      </rPr>
      <t xml:space="preserve">inwestycje  </t>
    </r>
  </si>
  <si>
    <r>
      <t xml:space="preserve">- budowa zbiornika na ścieki sanitarne w Sędziszowie przy ul.Klonowej Nr 2/1 - </t>
    </r>
    <r>
      <rPr>
        <b/>
        <sz val="12"/>
        <rFont val="Arial"/>
        <family val="2"/>
      </rPr>
      <t>inwestycja</t>
    </r>
  </si>
  <si>
    <t>rezerwa celowa na realizację zadań własnych z zakresu zarządzania kryzysowego</t>
  </si>
  <si>
    <t>Priorytet:</t>
  </si>
  <si>
    <t>Działanie:Oś.3 Podstawowe usługi dla 
ludności</t>
  </si>
  <si>
    <t>-dofinansowanie z Urzędu Marszałkowskiego</t>
  </si>
  <si>
    <r>
      <t xml:space="preserve">Zagospodarowanie terenu należącego do OSP Tarnawa wraz z modernizacją boiska sportowego w ramach programu "Świętokrzyski Program Odnowy Wsi"- </t>
    </r>
    <r>
      <rPr>
        <b/>
        <sz val="12"/>
        <rFont val="Arial"/>
        <family val="2"/>
      </rPr>
      <t>inwestycja</t>
    </r>
  </si>
  <si>
    <t>-OSP Tarnawa</t>
  </si>
  <si>
    <t>modernizacja oświetlenia ulicznego ana terenie Gminy Sędziszów</t>
  </si>
  <si>
    <t>Priorytet</t>
  </si>
  <si>
    <t>Działanie:Odnowa i rozwój wsi</t>
  </si>
  <si>
    <t>Zarządzanie kryzysowe</t>
  </si>
  <si>
    <r>
      <t xml:space="preserve">Przebudowa dworku po byłym PGR na Dom Pomocy Społecznej dla Osób Starych i budowa kanalizacji przy ulicy Klonowej - </t>
    </r>
    <r>
      <rPr>
        <b/>
        <sz val="12"/>
        <rFont val="Arial"/>
        <family val="2"/>
      </rPr>
      <t>inwestycja</t>
    </r>
    <r>
      <rPr>
        <sz val="12"/>
        <rFont val="Arial"/>
        <family val="2"/>
      </rPr>
      <t xml:space="preserve">
w tym:</t>
    </r>
  </si>
  <si>
    <r>
      <t xml:space="preserve">Ochrona zbiornika wód podziemnych na terenie gmin: Jędrzejów, Sędziszów, Słupia Jędrzejowska, Wodzisław (Województwo Świętokrzyskie) - dotychczasowa nazwa zadania "kanalizacja Sędziszowa"  - </t>
    </r>
    <r>
      <rPr>
        <b/>
        <sz val="12"/>
        <rFont val="Arial"/>
        <family val="2"/>
      </rPr>
      <t>inwestycja</t>
    </r>
    <r>
      <rPr>
        <sz val="12"/>
        <rFont val="Arial"/>
        <family val="2"/>
      </rPr>
      <t xml:space="preserve">
</t>
    </r>
  </si>
  <si>
    <r>
      <t xml:space="preserve">Budowa kanalizacji sanitarnej i deszczowej w Borszowicach oraz cz. ulicy Kieleckiej w Sędziszowie - </t>
    </r>
    <r>
      <rPr>
        <b/>
        <sz val="12"/>
        <rFont val="Arial"/>
        <family val="2"/>
      </rPr>
      <t>inwestycja</t>
    </r>
  </si>
  <si>
    <r>
      <t xml:space="preserve">Adaptacja starego budynku szkoły podstawowej na świetlicę wiejską oraz zagospodarowanie centrum wsi  Łowinia -
</t>
    </r>
    <r>
      <rPr>
        <b/>
        <sz val="12"/>
        <rFont val="Arial"/>
        <family val="2"/>
      </rPr>
      <t>inwestycja</t>
    </r>
  </si>
  <si>
    <r>
      <t xml:space="preserve">Przystosowanie budynku komunalnego (budynek  byłej szkoły podstawowej) w Gniewięcinie na świetlicę wiejską oraz
 zagospodarowanie centrum wsi - </t>
    </r>
    <r>
      <rPr>
        <b/>
        <sz val="12"/>
        <rFont val="Arial"/>
        <family val="2"/>
      </rPr>
      <t>inwestycja</t>
    </r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</si>
  <si>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</si>
  <si>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</si>
  <si>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</si>
  <si>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</si>
  <si>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</si>
  <si>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</si>
  <si>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</si>
  <si>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</si>
  <si>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</si>
  <si>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</si>
  <si>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</si>
  <si>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</si>
  <si>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</si>
  <si>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</si>
  <si>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</si>
  <si>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</si>
  <si>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</si>
  <si>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</si>
  <si>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</si>
  <si>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</si>
  <si>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</si>
  <si>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</si>
  <si>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</si>
  <si>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</si>
  <si>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</si>
  <si>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</si>
  <si>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</si>
  <si>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</si>
  <si>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</si>
  <si>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</si>
  <si>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</si>
  <si>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</si>
  <si>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</si>
  <si>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</si>
  <si>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</si>
  <si>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</si>
  <si>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</si>
  <si>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</si>
  <si>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</si>
  <si>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</si>
  <si>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</si>
  <si>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</si>
  <si>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</si>
  <si>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</si>
  <si>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</si>
  <si>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</si>
  <si>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</si>
  <si>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</si>
  <si>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</si>
  <si>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</si>
  <si>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</si>
  <si>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</si>
  <si>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</si>
  <si>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</si>
  <si>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</si>
  <si>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</si>
  <si>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</si>
  <si>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</si>
  <si>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</si>
  <si>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</si>
  <si>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</si>
  <si>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rozbudowa budynku Urzędu Miejskiego w Sędziszowie (projekt) - inwestycja</t>
  </si>
  <si>
    <r>
      <t xml:space="preserve">zakup urządzeń zabawowych na plac zabaw przy SP Nr 2 Sędziszów - </t>
    </r>
    <r>
      <rPr>
        <b/>
        <sz val="12"/>
        <rFont val="Arial"/>
        <family val="2"/>
      </rPr>
      <t>inwestycja</t>
    </r>
  </si>
  <si>
    <t>wynagrodzenia bezosobowe - umowy zlecenia, umowy o dzieło</t>
  </si>
  <si>
    <t>dotacje podmiotowe z budżetu dla publicznej jednostki systemu oświaty prowadzonej przez osobę prawną inną niż j.s.t. oraz przez osobe fizyczną</t>
  </si>
  <si>
    <t>zakup akcesoriów komputerowych, w tym programów 
i licencji</t>
  </si>
  <si>
    <r>
      <t xml:space="preserve">zakup urządzeń zabawowych na plac zabaw przy przedszkolu </t>
    </r>
    <r>
      <rPr>
        <b/>
        <sz val="12"/>
        <rFont val="Arial"/>
        <family val="2"/>
      </rPr>
      <t>- inwestycja</t>
    </r>
  </si>
  <si>
    <t xml:space="preserve">- spotkania z kierownikami jednostek z terenu gminy 
(narady z dyrektorami i związkami zawodowymi, posiedzenia komisji, wigilia, posiedzenia Rady Społecznej MGOZ)
</t>
  </si>
  <si>
    <t xml:space="preserve"> Drużyna Ratownicta Wodnego -uzupełnienie sprzętu i worków przeciwpowodziowych oraz utrzymanie łodzi motorowej (paliwo,olej)</t>
  </si>
  <si>
    <t>- bieżące utrzymanie obiektów małej architektury (remont przystanków ,malowanie , konserwacja ławek, poręczy i.t.p.) - w tym wynagrodzenia bezosobowe 1 000,00 zł</t>
  </si>
  <si>
    <t xml:space="preserve">sprzątanie świata  2008                                                                     </t>
  </si>
  <si>
    <t>Zastępcze wykonanie usług - w tym wynagrodzenia bezosobowe na kwotę 5 000,00 zł</t>
  </si>
  <si>
    <t>Sprawy bieżące z zakresu ochrony środowiska - w tym wynagrodzenia bezosobowe na kwotę 5 000,00 zł</t>
  </si>
  <si>
    <t>Dotacja dla Stowarzyszenia Na Rzecz Rozwoju Oświaty,Kultury i Sportu Miasta i Gminy Sędziszów,w tym dofinansowanie działalności Klubu Europejskiego (Gimnazjum Sędziszów , LO)</t>
  </si>
  <si>
    <t>zakup akcesoriów komputerowych (programów,licencji,tonerów oraz tuszu do drukarek, 4 sztuk drukarek oraz UPS, monitorów komputerowych, umowa licencji LEX,utrzymanie Miejskiego Portalu Internetowego  - domena przedłużenie licencji ServGate,)</t>
  </si>
  <si>
    <t>zakup usług zdrowotnych (badania okresowe i wstępne pracowników)</t>
  </si>
  <si>
    <t xml:space="preserve"> - usługi kominiarskie ,przeglądy gaśnic ,przeglądy samochodów, wywóz nieczystości</t>
  </si>
  <si>
    <t>zakup paliwa do 6 samochodów bojowych beczkowozów (które obsługują kierowcy zatrudnieni na umowy zlecenia) oraz do 9 lekkich biorących udział w akcjach ratowniczo-gaśniczych pożarach, 14 motopomp i 5 autopomp, zakup sprzętu gaśniczego, ubrań bojowych, części do remontów samochodów i motopomp,prenumerata czasopism: "STRAŻAK" ,"PRZEGLĄD POŻARNICZY"</t>
  </si>
  <si>
    <t xml:space="preserve">remonty, ulic i chodników na terenie miasta w tym dotacja dla ZUK Sędziszów 80 000,00 zł           </t>
  </si>
  <si>
    <t>bieżące utrzymanie ulic i chodników na terenie miasta w tym dotacja dla ZUK Sędziszów 20 000,00 zł</t>
  </si>
  <si>
    <t>bieżące utrzymanie dróg na terenie gminy w tym dotacja dla ZUK Sędziszów 50 000 zł</t>
  </si>
  <si>
    <t>wp</t>
  </si>
  <si>
    <t>przystosowanie budynku Ośrodka Zdrowia w Sędziszowie do wymagań Państwowego Inspektora Sanitarnego - inwestycja</t>
  </si>
  <si>
    <t>1.Dotacja do odnowy dróg powiatowych położonych na terenie gminy Sędziszów</t>
  </si>
  <si>
    <t>2.Dotacja na zagospodarowanie terenu należącego do OSP Tarnawa wraz z modernizacją boiska sprtowego w ramach programu "Świętokrzyski Program Odnowy Wsi"</t>
  </si>
  <si>
    <t>przystosowanie budynku Filii Ośrodka Zdrowia w Krzcięcicach do wymagań Państwowego Inspektora Sanitarnego - inwestycja</t>
  </si>
  <si>
    <t>is - inwestycje straże</t>
  </si>
  <si>
    <t>is</t>
  </si>
  <si>
    <t>dotacja z budżetu Wojewody z przeznaczeniem na prowadzenie i aktualizację stałego rejestru wyborców 
 w tym: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</si>
  <si>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</si>
  <si>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</si>
  <si>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</si>
  <si>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</si>
  <si>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</si>
  <si>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</si>
  <si>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</si>
  <si>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Łączne nakłady finansowe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</si>
  <si>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</si>
  <si>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</si>
  <si>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</si>
  <si>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</si>
  <si>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</si>
  <si>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</si>
  <si>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</si>
  <si>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</si>
  <si>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</si>
  <si>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dofinansowanie gazety lokalnej  w tym wynagrodzenia bezosobowe na kwotę 6 000,00 zł</t>
  </si>
  <si>
    <t>promocja gminy i Dni Sędziszowa w tym wynagrodzenia bezosobowe na kwotę 1200,00 zł</t>
  </si>
  <si>
    <t>- obsługa prawna</t>
  </si>
  <si>
    <t>Urząd Miejski      w Sędziszowie</t>
  </si>
  <si>
    <t xml:space="preserve">- częściowa wymiana grzejników CO, częściowa wymiana drzwi w budynku, remont pomieszczeń przeznaczonych na archiwum oraz inne nieprzewidziane remonty,naprawy </t>
  </si>
  <si>
    <t>zakup laptopa z oprogramowaniem -inwestycja</t>
  </si>
  <si>
    <t>zakup oprogramowania - inwestycja</t>
  </si>
  <si>
    <t>zakup licencji Gmina 5- inwestycja</t>
  </si>
  <si>
    <t>zakup samochodu - inwestycja</t>
  </si>
  <si>
    <t>- remont dachu na budynku Urzędu</t>
  </si>
  <si>
    <t xml:space="preserve">D. Inne źródła </t>
  </si>
  <si>
    <t>* Wybrać odpowiednie oznaczenie źródła finansowania: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</si>
  <si>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</si>
  <si>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</si>
  <si>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</si>
  <si>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</si>
  <si>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</si>
  <si>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</si>
  <si>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Planowane wydatki</t>
  </si>
  <si>
    <t>Projekt</t>
  </si>
  <si>
    <t>z tego:</t>
  </si>
  <si>
    <t>- współorganizacja i dofinansowanie uroczystości i konkursów gminnych np.."Kryształowa Podkowa" , Przeciwpożarowe ,Bezpieczeństwo Ruchu Drogowego</t>
  </si>
  <si>
    <t>-organizacja akcji wspólnie z komisariatem Policji w Sędziszowie "Stop  przemocy w Szkole"</t>
  </si>
  <si>
    <t>- festiwal Ludowy - promocja zdrowej żywności</t>
  </si>
  <si>
    <t>-zakup nagród  - Miss Sędziszowa 2008</t>
  </si>
  <si>
    <t>- zakup drobnych prezentów dla dzieci z Domu Dziecka - Nagłowice</t>
  </si>
  <si>
    <t>- turnieje:piłki plażowej,koszykówki,tenisa ziemnego,halowej piłki nożnej i siatkówki,biegi uliczne,konkurencje z udziałem sprzętu wodnego ,łucznicze</t>
  </si>
  <si>
    <t>-zakup nagród (m.in..Dni Sędziszowa)</t>
  </si>
  <si>
    <t>zakup literatury i artykułów służących profilaktyce zdrowego stylu życia (bez narkotyków)</t>
  </si>
  <si>
    <t>-zakup materiałów papierniczych do sprzętu drukarskiego i urządzeń kserograficznych</t>
  </si>
  <si>
    <t>-zakup akcesoriów komputerowych,w tym programów i licencji</t>
  </si>
  <si>
    <t xml:space="preserve">wypłata za pełnione dyżury przez ochotników OSP w Jednostce Ratowniczo -Gaśniczej w PSP w Sędziszowie                </t>
  </si>
  <si>
    <t>ryczałt dla Komendanta Gminnego - wynagrodzenie bezosobowe (umowa zlecenie)</t>
  </si>
  <si>
    <t>ryczałt dla 5 kierowców - wynagrodzenia bezosobowe (umowy zlecenia)</t>
  </si>
  <si>
    <t>ubezpieczenie 15 samochodów, grupowe ubezpieczenie 14 jednostek OSP i 3 Młodzieżowych Drużyn Pożarniczych oraz indywidualne ubezpieczenia 30 strażaków z OSP Sędziszów, Swaryszów,  Krzcięcice, Przełaj , Zielonki,ubezpieczenie 14  budynków strażnic</t>
  </si>
  <si>
    <t>OSP Gniewięcin - wymiana drzwi wejściowych,wyłożenie terakotą pomieszczenia kuchennego</t>
  </si>
  <si>
    <t>OSP Przełaj - wymiana 9 sztuk okien w budynku remizy</t>
  </si>
  <si>
    <t>OSP Słaboszowice- wymiana 5 szt.okien( 3 duże i 2 małe),malowanie elewacji zewnętrznej , wymiana 12 szt.opraw świetlnych</t>
  </si>
  <si>
    <r>
      <t>OSP Sędziszów - wykonanie ogrodzenia wokół działki strażackiej 20 arów -</t>
    </r>
    <r>
      <rPr>
        <b/>
        <sz val="12"/>
        <rFont val="Arial"/>
        <family val="2"/>
      </rPr>
      <t xml:space="preserve"> inwestycja</t>
    </r>
  </si>
  <si>
    <t>OSP Swaryszów - tynkowanie i malowanie części tarasowej i sanitarnej budynku remizy</t>
  </si>
  <si>
    <t>OSP Borszowice - utwardzenie placu przed remizą , wymiana drzwi wejściowych w remizie,wymiana rynien frontowych</t>
  </si>
  <si>
    <t>OSP Zielonki - doprowadzenie wody do remizy,wyizolowanie fundamentów ściany tylnej i jej ankrowanie</t>
  </si>
  <si>
    <t>jubileusz 80- lecia OSP Borszowice</t>
  </si>
  <si>
    <t>jubileusz 60- lecia OSP Piołunka</t>
  </si>
  <si>
    <t>jubileusz 50- lecia OSP Swaryszów</t>
  </si>
  <si>
    <t xml:space="preserve">szkolenia strażaków, ekwiwalent za udział strażaków  w akcjach ratowniczych, badania okresowe 30 strażaków, przeglądy techniczne 15 samochodów pożarniczych, obóz szkoleniowy dla 2 czonków MDP </t>
  </si>
  <si>
    <t>jubileusz 85 - lecia OSP Słaboszowice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</si>
  <si>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</si>
  <si>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</si>
  <si>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</si>
  <si>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</si>
  <si>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</si>
  <si>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</si>
  <si>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6630</t>
  </si>
  <si>
    <t>Dotacje celowe otrzymane z samorządu województwa na inwestycje i zakupy inwestycyjne ralizowane na podstawie porozumień (umów) między jednostkami samorządu terytorialnego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</si>
  <si>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</si>
  <si>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</si>
  <si>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</si>
  <si>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</si>
  <si>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</si>
  <si>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</si>
  <si>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</si>
  <si>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</si>
  <si>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</si>
  <si>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</si>
  <si>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</si>
  <si>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</si>
  <si>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</si>
  <si>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</si>
  <si>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 tym: dotacja
z budżetu</t>
  </si>
  <si>
    <t>Ogółem</t>
  </si>
  <si>
    <t>0970</t>
  </si>
  <si>
    <t>020</t>
  </si>
  <si>
    <t>02001</t>
  </si>
  <si>
    <t>0750</t>
  </si>
  <si>
    <t>0470</t>
  </si>
  <si>
    <t>0830</t>
  </si>
  <si>
    <t>0920</t>
  </si>
  <si>
    <t>0350</t>
  </si>
  <si>
    <t>0310</t>
  </si>
  <si>
    <t>0320</t>
  </si>
  <si>
    <t>0330</t>
  </si>
  <si>
    <t>0340</t>
  </si>
  <si>
    <t>0500</t>
  </si>
  <si>
    <t>0910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</si>
  <si>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</si>
  <si>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</si>
  <si>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</si>
  <si>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</si>
  <si>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</si>
  <si>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</si>
  <si>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</si>
  <si>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r>
      <t xml:space="preserve">Zakupy
</t>
    </r>
    <r>
      <rPr>
        <sz val="12"/>
        <rFont val="Arial"/>
        <family val="2"/>
      </rPr>
      <t>w tym:</t>
    </r>
  </si>
  <si>
    <t>Przelewy z rachunku lokat</t>
  </si>
  <si>
    <t>Dochody i wydatki związane z realizacją zadań z zakresu administracji rządowej realizowanych na podstawie porozumień z organami administracji rządowej w 2008 r.</t>
  </si>
  <si>
    <t>Remont ulic i chodników na terenie miasta</t>
  </si>
  <si>
    <t>Bieżące utrzymanie ulic i chodników na terenie miasta</t>
  </si>
  <si>
    <t>Bieżące utrzymanie dróg na terenie gminy</t>
  </si>
  <si>
    <t>Zimowe utrzymanie dróg</t>
  </si>
  <si>
    <t>Utrzymanie czystości i porządku w mieście Sędziszów</t>
  </si>
  <si>
    <t>Wodociąg Szałas
2005 - 2008</t>
  </si>
  <si>
    <t xml:space="preserve">A.      
B.
C.90 000
D. </t>
  </si>
  <si>
    <t>Wodociąg Swaryszów (łącznie z Przemysłowa - Tarnawa) 
2005 - 2009</t>
  </si>
  <si>
    <t>Utrzymanie porządku na terenie gminy Sędziszów i poza terenami objętymi zleceniem</t>
  </si>
  <si>
    <t>Przygotowanie wyznaczonych terenów do uroczystości gminnych</t>
  </si>
  <si>
    <t>Koszenie terenó zieleni w mieście</t>
  </si>
  <si>
    <t>Administrowanie gminnym zasobem mieszkaniowym</t>
  </si>
  <si>
    <t>Dotacje przedmiotowe w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</si>
  <si>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</si>
  <si>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</si>
  <si>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</si>
  <si>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</si>
  <si>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</si>
  <si>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 xml:space="preserve"> oraz dochodów i wydatków dochodów własnych na 2008 r.</t>
  </si>
  <si>
    <t>Dotacje celowe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</si>
  <si>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</si>
  <si>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</si>
  <si>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</si>
  <si>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</si>
  <si>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</si>
  <si>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</si>
  <si>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</si>
  <si>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</si>
  <si>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</si>
  <si>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Przychody i rozchody budżetu w 2008 r.</t>
  </si>
  <si>
    <t>Kwota
2008 r.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</si>
  <si>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</si>
  <si>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rok budżetowy 2008 (7+8+9+10)</t>
  </si>
  <si>
    <t>Zadania inwestycyjne roczne w 2008 r.</t>
  </si>
  <si>
    <t>Przystosowanie budynku Ośrodka Zdrowia w Sędziszowie do wymagań Państwoego Inspektora Sanitarnego</t>
  </si>
  <si>
    <t>Przystosowanie budynku Filii Ośrodka Zdrowia w Krzcięcicach do wymagań Państwoego Inspektora Sanitarnego</t>
  </si>
  <si>
    <t>Zakup zintegrowanego systemu zarządzania informacją i elektronicznym obiegiem obiegiem dokumentów oraz legalizacja oprogramowania</t>
  </si>
  <si>
    <t>Zakup skanera</t>
  </si>
  <si>
    <t xml:space="preserve">Zakup laptopa z oprogramowaniem </t>
  </si>
  <si>
    <t>Zakup  oprogramowana</t>
  </si>
  <si>
    <t>Zakup licencji 
Gmina 5</t>
  </si>
  <si>
    <t>Zakup  samochodu</t>
  </si>
  <si>
    <t>Razem dział 754</t>
  </si>
  <si>
    <t>Zakup urządzeń zabawowych na plac zabaw przy SP Nr 2 Sędziszów</t>
  </si>
  <si>
    <t>Zakup urządzeń zabawowych na plac zabaw przy przedszkolu</t>
  </si>
  <si>
    <t xml:space="preserve">Dobudowa oświetlenia ulicznego w Wojciechowicach przy drodze gminnej </t>
  </si>
  <si>
    <t xml:space="preserve">Dobudowa oświetlenia ulicznego ulica Leśna w rejonie nowobudowanych domów jednorodzinnych </t>
  </si>
  <si>
    <t xml:space="preserve">stałe opłaty roczne za umieszczenie urządzeń wodociągowych w pasie drogowym </t>
  </si>
  <si>
    <t>- dotacja celowa z budżetu wojewody</t>
  </si>
  <si>
    <t>remont ogrodzenia na cmentarzu ofiar egzekucji z 1944 roku w Swaryszowie</t>
  </si>
  <si>
    <t>konserwacja i uwierzytelnienie sprzętu</t>
  </si>
  <si>
    <t>propagowanie tematyki Ochrony Ludności, Reagowania Kryzysowego i Obrony Cywilnej, organizacja konkursów, prezentacji, nagrody, wyróżnienia i zakup materiałów</t>
  </si>
  <si>
    <t>aprowizacja drużyn i jednostek organizacyjnych Obrony Cywilnej podczas ćwiczeń, pokazów, prezentacji teoretycznych i praktycznych, zapłata za szkolenia 
specjalistyczne ratowników</t>
  </si>
  <si>
    <t>szkolenia systemowe - podstawowe i doskonalące prowadzone przez trenerów szkół wyższych w Krakowie 
i Częstochowie.</t>
  </si>
  <si>
    <r>
      <t xml:space="preserve">OSP Piołunka  - budowa pomieszczeń higieniczno - sanitarnych oraz szamba - </t>
    </r>
    <r>
      <rPr>
        <b/>
        <sz val="12"/>
        <rFont val="Arial"/>
        <family val="2"/>
      </rPr>
      <t>inwestycja</t>
    </r>
  </si>
  <si>
    <t>wynagrodzenia bezosobowe - umowy zlecenia, umowy 
o dzieło</t>
  </si>
  <si>
    <r>
      <t xml:space="preserve">termomodernizacja - </t>
    </r>
    <r>
      <rPr>
        <sz val="12"/>
        <rFont val="Arial"/>
        <family val="2"/>
      </rPr>
      <t xml:space="preserve">w </t>
    </r>
    <r>
      <rPr>
        <sz val="12"/>
        <rFont val="Arial"/>
        <family val="2"/>
      </rPr>
      <t xml:space="preserve">Szkole Podstawowej w Tarnawie </t>
    </r>
    <r>
      <rPr>
        <b/>
        <sz val="12"/>
        <rFont val="Arial"/>
        <family val="2"/>
      </rPr>
      <t>- inwestycja</t>
    </r>
  </si>
  <si>
    <t xml:space="preserve">zakup usług pozostałych, a w szczególności usługi 
pocztowe, kominiarskie, wywóz nieczystości, opłaty  telewizyjne                            </t>
  </si>
  <si>
    <t>zakup materiałów papierniczych do urządzeń 
kserograficznych</t>
  </si>
  <si>
    <t>wynagrodzenia osobowe pracowników świetlicy socjoterapeutycznej</t>
  </si>
  <si>
    <t>- wymiana słupów oświetleniowych parkowych wraz z oprawami rtęciowymi na nowe słupy i oprawy sodowe na Osiedlu Sady w mieście Sędziszów - I etap</t>
  </si>
  <si>
    <t>-remont dachu na budynku komunalnym przy ulicy Wyszyńskiego , remont świetlic wiejskich , rozbiórka 
budynków</t>
  </si>
  <si>
    <t>- tworzenie projektów decyzji o ustalenie warunków zabudowy oraz ustalenie lokalizacji inwestycji celu publicznego (wynagrodzenia bezosobowe-umowy zlecenia,umowy 
o dzieło)</t>
  </si>
  <si>
    <t>OSP Piołunka - budowa pomieszczeń higieniczno - sanitarnych oraz szamba</t>
  </si>
  <si>
    <t>Adaptacja starego budynku szkoły podstawowej na świetlicę wiejską oraz zagospodarowanie centrum wsi  Łowinia</t>
  </si>
  <si>
    <t>Przystosowanie budynku komunalnego (budynek byłej szkoły podstawowej) w Gniewięcinie na świetlicę wiejską oraz zagospodarowanie centrum wsi</t>
  </si>
  <si>
    <t>Odsetki od nieterminowych wpłat z tytułu podatków 
i opłat</t>
  </si>
  <si>
    <t>10.</t>
  </si>
  <si>
    <t>Inne źródła (wolne środki)</t>
  </si>
  <si>
    <t>Nazwa zadania inwestycyjnego</t>
  </si>
  <si>
    <t>razem dział 010</t>
  </si>
  <si>
    <t>razem dział 600</t>
  </si>
  <si>
    <t>700</t>
  </si>
  <si>
    <t>750</t>
  </si>
  <si>
    <t>751</t>
  </si>
  <si>
    <t>756</t>
  </si>
  <si>
    <t>758</t>
  </si>
  <si>
    <t>801</t>
  </si>
  <si>
    <t>852</t>
  </si>
  <si>
    <t>900</t>
  </si>
  <si>
    <t>ewidencja i znaki drogowe</t>
  </si>
  <si>
    <t>-</t>
  </si>
  <si>
    <t>A. -      
B. -
C. -
D. -</t>
  </si>
  <si>
    <t>Wydatki budżetu gminy na  2008 r.</t>
  </si>
  <si>
    <t>Plan
na 2008 r.</t>
  </si>
  <si>
    <t>Jednostki specjalistycznego poradnictwa ,mieszkania chronione i ośrodki interwencji kryzysowej</t>
  </si>
  <si>
    <t>dożynki 2008 i inne uroczystości okolicznościowe</t>
  </si>
  <si>
    <t>01010</t>
  </si>
  <si>
    <t>01095</t>
  </si>
  <si>
    <t>010</t>
  </si>
  <si>
    <t>-dodatkowe wynagrodzenie roczne</t>
  </si>
  <si>
    <t>- składki na ubezpieczenia społeczne od umów zleceń</t>
  </si>
  <si>
    <t>- składki na Fundusz Pracy od umów zleceń</t>
  </si>
  <si>
    <t xml:space="preserve">- usługi naprawcze </t>
  </si>
  <si>
    <r>
      <t xml:space="preserve">Budowa kompleksu sportowo-rehabilitacyjno - edukacyjnego w Sędziszowie - </t>
    </r>
    <r>
      <rPr>
        <b/>
        <sz val="12"/>
        <rFont val="Arial"/>
        <family val="2"/>
      </rPr>
      <t>inwestycja</t>
    </r>
  </si>
  <si>
    <t>razem dział 750</t>
  </si>
  <si>
    <t>razem dział 801</t>
  </si>
  <si>
    <t>razem dział 900</t>
  </si>
  <si>
    <t>razem dział 926</t>
  </si>
  <si>
    <t>Wykup gruntów (zwłaszcza pod drogami powstałymi w wyniku zatwierdzania miejscowych planów zagospodarowania przestrzennego)</t>
  </si>
  <si>
    <t>Urząd  Miejski
Sędziszów</t>
  </si>
  <si>
    <t>Razem dział 010</t>
  </si>
  <si>
    <t>Razem dział 750</t>
  </si>
  <si>
    <t>Razem dział 900</t>
  </si>
  <si>
    <t>z tego źródła finansowania</t>
  </si>
  <si>
    <t>Razem:</t>
  </si>
  <si>
    <t>Zakład Usług Komunalnych
w Sędziszowie</t>
  </si>
  <si>
    <t>Stowarzyszenie na rzecz Ekorozwoju Wsi Sosnowiec z  siedzibą w Szkole Podstawowej w Sosnowcu</t>
  </si>
  <si>
    <t>Środowiskowy Dom Samopomocy</t>
  </si>
  <si>
    <t>Centra Kultury i Sztuki</t>
  </si>
  <si>
    <t>Dotacja do odnowy dróg powiatowych położonych na terenie gminy Sędziszów</t>
  </si>
  <si>
    <t>Dotacja na pokrycie kosztów utrzymania i funkcjonowania jednostki organizacyjnej Policji</t>
  </si>
  <si>
    <t>Dotacja dla podmiotu realizującego zadanie - upowszechnianie sportu</t>
  </si>
  <si>
    <t>Infrastruktura wodociągowa i sanitacyjna wsi</t>
  </si>
  <si>
    <t>01030</t>
  </si>
  <si>
    <t>Izby rolnicze</t>
  </si>
  <si>
    <t>Pozostała działalność</t>
  </si>
  <si>
    <t>Rolnictwo i łowiectwo</t>
  </si>
  <si>
    <t>Drogi publiczne powiatowe</t>
  </si>
  <si>
    <t>Drogi publiczne gminne</t>
  </si>
  <si>
    <t>Transport i łączność</t>
  </si>
  <si>
    <t>Cmentarze</t>
  </si>
  <si>
    <t>Działalność usługowa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</si>
  <si>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</si>
  <si>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</si>
  <si>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</si>
  <si>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</si>
  <si>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Składki na ubezpieczenie zdrowotne opłacane za osoby pobierające niektóre świadczenia z pomocy społecznej , niektóre świadczenia rodzinne oraz za osoby uczestniczące w zajęciach w centrum integracji społecznej</t>
  </si>
  <si>
    <t>Składki na ubezpieczenie zdrowotne opłacane za osoby pobierające niektóre świadczenia z pomocy społecznej ,niektóre świadczenia rodzinne oraz za osoby uczestniczące w zajęciach w centrum integracji społecznej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</si>
  <si>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</si>
  <si>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</si>
  <si>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</si>
  <si>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Pozostałe wydatki obronne</t>
  </si>
  <si>
    <t>Obrona narodowa</t>
  </si>
  <si>
    <t>Jednostki terenowe Policji</t>
  </si>
  <si>
    <t>Ochotnicze straże pożarne</t>
  </si>
  <si>
    <t>Bezpieczeństwo publiczne i ochrona przeciwpożarowa</t>
  </si>
  <si>
    <t>wypłata świadczeń z tytułu wykonywania prac społeczno - użytecznych</t>
  </si>
  <si>
    <t xml:space="preserve">obsługa bankowa </t>
  </si>
  <si>
    <t>podróże służbowe</t>
  </si>
  <si>
    <t xml:space="preserve">szkolenia pracowników </t>
  </si>
  <si>
    <t xml:space="preserve">Jednostki specjalistycznego poradnictwa , mieszkania chronione i ośrodki interwencji  kryzysowej                                                                     </t>
  </si>
  <si>
    <t>Załącznik Nr 4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</si>
  <si>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</si>
  <si>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</si>
  <si>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</si>
  <si>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</si>
  <si>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</si>
  <si>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</si>
  <si>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</si>
  <si>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</si>
  <si>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Przebudowa drogi gminnej Wojciechowice-Deszno
2004-2009</t>
  </si>
  <si>
    <t>Przebudowa drogi gminnej Borszowice-Grązów
2005-2009</t>
  </si>
  <si>
    <t>Budowa i przebudowa dróg gminnych szansą na rozwój gospodarczy oraz poprawę atrakcyjności turystycznej gminy Sędziszów
 2006-2100</t>
  </si>
  <si>
    <t>Rozbudowa budynku UM w Sędziszowie
2007-2100</t>
  </si>
  <si>
    <t>Termomodernizacja  - Szkoła Podstawowa w Tarnawie
2007-2008</t>
  </si>
  <si>
    <t>Termomodernizacja - Przedszkole w Sędziszowie
2007-2008</t>
  </si>
  <si>
    <t>Budowa oświetlenia ulicznego w Boleścicach przy drodze gminnej w rejonie zabudowań od Gimnazjum w kierunku Sędziszowa
2007-2008</t>
  </si>
  <si>
    <t>Dobudowa oświetlenia ulicznego w miejscowości Zagaje na istnijącej linii energetycznej I etap
2008-2009</t>
  </si>
  <si>
    <t>Wymiana opraw rtęciwych na oprawy sodowe 100 W - oświetlenie uliczne w miejscowości Swaryszów - II etap
2007-2008</t>
  </si>
  <si>
    <t>Budowa zbiornika na ścieki sanitarne w Sędziszowie przy ul.Klonowej Nr 2/1
2007-2008</t>
  </si>
  <si>
    <t>Wymiana słupów oświetleniowych parkowych wraz z oprawami rtęciowymi na nowe słupy i oprawy sodowe na Osiedlu Sady w mieście Sędziszów - I etap
 2008-2100</t>
  </si>
  <si>
    <t>Przebudowa dworku po byłym PGR na Dom Pomocy Społecznej dla Osób Starych i budowa kanalizacji przy ul. Klonowej
2006-2008</t>
  </si>
  <si>
    <t>Ochrona zbiornika wód podziemnych na terenie gmin:Jędrzejów, Sędziszów,Słupia Jędrzejowska, Wodzisław  (woj.świętokrzyskie)dotychczasowa nazwa kanalizacja Sędziszowa
2003-2012</t>
  </si>
  <si>
    <t>Budowa kanalizacji sanitarnej i deszczowej w Borszowicach oraz cz. ulicy Kieleckiej w Sędziszowie
2005-2010</t>
  </si>
  <si>
    <t>Budowa zbiornika retencyjnego przy ulicy Sportowej (przygotowanie projektu , uzgodnienia)
2007-2010</t>
  </si>
  <si>
    <t>Budowa kompleksu sportowo-rehabilitacyjno-edukacyjnego w Sędziszowie
2006-2010</t>
  </si>
  <si>
    <t>Wymiana opraw rtęciwych na oprawy sodowe 100 W - oświetlenie uliczne w miejscowości Tarnawa - II etap
2007-2009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</si>
  <si>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</si>
  <si>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</si>
  <si>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</si>
  <si>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</si>
  <si>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</si>
  <si>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</si>
  <si>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</si>
  <si>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</si>
  <si>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</si>
  <si>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majątkowe na programy i projekty realizowane ze środków pochodzących z budżetu Unii Europejskiej oraz innych źródeł zagranicznych, niepodlegających zwrotowi na 2008 rok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</si>
  <si>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</si>
  <si>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</si>
  <si>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</si>
  <si>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</si>
  <si>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</si>
  <si>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</si>
  <si>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</si>
  <si>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Zakup sprzętu rehabilitacyjnego do ESKULAP</t>
  </si>
  <si>
    <t>Wartość zadania:</t>
  </si>
  <si>
    <t>zakup materiałów</t>
  </si>
  <si>
    <t>zapłata za usługi remontowe</t>
  </si>
  <si>
    <t>wywóz nieczystości</t>
  </si>
  <si>
    <t>wykonanie tablic z numerami porządkowymi ulic - wynagrodzenia bezosobowe (umowa zlecenie bądź umowa o dzieło)</t>
  </si>
  <si>
    <t>składka na Związek Międzygminny Ekologia</t>
  </si>
  <si>
    <t xml:space="preserve">dotacja dla Zakładu Usług Komunalnych w Sędziszowie na likwidację dzikich wysypisk śmieci                                              </t>
  </si>
  <si>
    <t xml:space="preserve">-dobudowa oświetlenia ulicznego w Wojciechowicach przy drodze gminnej </t>
  </si>
  <si>
    <t>- dobudowa oświetlenia ulicznego w Boleścicach  przy drodze gminnej w rejonie zabudowań od Gimnazjum w kierunku Sędziszowa</t>
  </si>
  <si>
    <t>- dobudowa oświetlenia ulicznego w miejscowości Zagaje na istniejącej linii energetycznej - I etap</t>
  </si>
  <si>
    <t>- wymianie opraw rtęciowych na oprawy sodowe 100 W - oświetlenie uliczne w miejscowości Swaryszów - II etap</t>
  </si>
  <si>
    <t>- wymiana opraw rtęciowych na oprawy sodowe 100 W -oświetlenie uliczne w miejscowości Tarnawa - II etap</t>
  </si>
  <si>
    <t>- dobudowa oświetlenia ulicznego ulica Leśna w rejonie nowobudowanych domów jednorodzinnych</t>
  </si>
  <si>
    <t>-ubezpieczenie budynków</t>
  </si>
  <si>
    <t xml:space="preserve">w mieście Sędziszów - dotacja dla ZUK w Sędziszowie                                                           </t>
  </si>
  <si>
    <t>- zakup i montaż urządzeń zabawowych na place zabaw</t>
  </si>
  <si>
    <t>- zakup tablic ogłoszeniowych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</si>
  <si>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</si>
  <si>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</si>
  <si>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Obsługa długu publicznego</t>
  </si>
  <si>
    <t>Rezerwy ogólne i celowe</t>
  </si>
  <si>
    <t>Różne rozliczenia</t>
  </si>
  <si>
    <t>Szkoły podstawowe</t>
  </si>
  <si>
    <t>Oddziały przedszkolne w szkołach podstawowych</t>
  </si>
  <si>
    <t>Przedszkola</t>
  </si>
  <si>
    <t>Gimnazja</t>
  </si>
  <si>
    <t>Dowożenie uczniów do szkół</t>
  </si>
  <si>
    <t>Licea ogólnokształcące</t>
  </si>
  <si>
    <t>Dokształcanie i doskonalenie nauczycieli</t>
  </si>
  <si>
    <t>Oświata i wychowanie</t>
  </si>
  <si>
    <t>Wpływy z różnych dochodów</t>
  </si>
  <si>
    <t>Dochody z najmu i dzierżawy składników majątkowych Skarbu Państwa, jednostek samorządu terytorialnego lub innych jednostek zaliczanych do sektora finansów publicznych oraz innych umów o podobnym charakterze.</t>
  </si>
  <si>
    <t>Wpływy z opłat za zarząd, użytkowanie i użytkowanie wieczyste nieruchomości.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</si>
  <si>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</si>
  <si>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jednostek samorządu terytorialnego związane z realizacją zadań z zakresu administracji rządowej oraz innych zadań zleconych ustawami</t>
  </si>
  <si>
    <t>Wpływy z usług</t>
  </si>
  <si>
    <t>Pozostałe odsetki</t>
  </si>
  <si>
    <t>Podatek od działalności gospodarczej osób fizycznych, opłacany w formie karty podatkowej</t>
  </si>
  <si>
    <t>Podatek od nieruchomości</t>
  </si>
  <si>
    <t>Urządzanie i utrzymywanie terenów zieleni, zadrzewień, zakrzewień oraz parków.</t>
  </si>
  <si>
    <t>Wspieranie wykorzystania lokalnych źródeł energii odnawialnej oraz pomoc dla wprowadzania bardziej przyjaznych dla środowiska nośników energii.</t>
  </si>
  <si>
    <t>Działania w zakresie rolnictwa ekologicznego bezpośrednio oddziałujące na stan gleby, powietrza i wód, w szczególności na prowadzenie gospodarstw rolnych produkujacych metodami ekologicznymi położonych na obszarach szczególnie chronionych na podstawie przepisów ustawy o ochronie przyrody.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</si>
  <si>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</si>
  <si>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</si>
  <si>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</si>
  <si>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</si>
  <si>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</si>
  <si>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Wpływy z opłaty skarbowej</t>
  </si>
  <si>
    <t>Wpływy z opłat za wydawanie zezwoleń na sprzedaż alkoholu</t>
  </si>
  <si>
    <t>Podatek dochodowy od osób fizycznych</t>
  </si>
  <si>
    <t>Podatek dochodowy od osób prawnych</t>
  </si>
  <si>
    <t>Środki na dofinansowanie własnych inwestycji gmin (związków gmin), powiatów (związków powiatów), samorządu województwa, pozyskane z innych źródeł</t>
  </si>
  <si>
    <t>Zwalczanie narkomanii</t>
  </si>
  <si>
    <t>Przeciwdziałanie alkoholizmowi</t>
  </si>
  <si>
    <t>Ochrona zdrowia</t>
  </si>
  <si>
    <t>Placówki opiekuńczo-wychowawcze</t>
  </si>
  <si>
    <t>Domy pomocy społecznej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</si>
  <si>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</si>
  <si>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</si>
  <si>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</si>
  <si>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</si>
  <si>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</si>
  <si>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</si>
  <si>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</si>
  <si>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Pomoc społeczna</t>
  </si>
  <si>
    <t>Świetlice szkolne</t>
  </si>
  <si>
    <t>Pomoc materialna dla uczniów</t>
  </si>
  <si>
    <t>Projekt:Wodociąg Szałas</t>
  </si>
  <si>
    <t>Urząd Miejski
w Sędziszowie</t>
  </si>
  <si>
    <t xml:space="preserve">1.
</t>
  </si>
  <si>
    <t>- zakup drzwi wejściowych do budynku Samorządowego Centrum Kultury w Sędziszowie</t>
  </si>
  <si>
    <t>przyłączenie do sieci ciepłowniczej budynków Samorządowego Centrum Kultury oraz Urzędu - inwestycja</t>
  </si>
  <si>
    <t>zakup regałów do kontenera,który będzie usytuowany na Bazie TKR przy zbiorniku wodnym</t>
  </si>
  <si>
    <t xml:space="preserve">OSP Boleścice - wykonanie zadaszenia nad wejściem do remizy </t>
  </si>
  <si>
    <r>
      <t>dofinansowanie do zakupu samochodu strażackiego GAZELA dla OSP Zielonki -</t>
    </r>
    <r>
      <rPr>
        <b/>
        <sz val="12"/>
        <rFont val="Arial"/>
        <family val="2"/>
      </rPr>
      <t xml:space="preserve"> inwestycja</t>
    </r>
  </si>
  <si>
    <t xml:space="preserve">Program Rozwoju Obszarów Wiejskich
</t>
  </si>
  <si>
    <t xml:space="preserve">010
</t>
  </si>
  <si>
    <t xml:space="preserve">01010
</t>
  </si>
  <si>
    <t xml:space="preserve">2.
</t>
  </si>
  <si>
    <t xml:space="preserve">2005-2008
</t>
  </si>
  <si>
    <t xml:space="preserve">3.
</t>
  </si>
  <si>
    <t xml:space="preserve">900
</t>
  </si>
  <si>
    <t xml:space="preserve">90095
</t>
  </si>
  <si>
    <t xml:space="preserve">2008
</t>
  </si>
  <si>
    <t>ProjektAdaptacja starego budynku szkoły 
podstawowej na świetlicę wiejską oraz
zagospodarowanie centrum wsi Łowinia</t>
  </si>
  <si>
    <t>Projekt:Przystosowanie budynku
 komunalnego (budynek byłej szkoły
 podstawowej) w Gniewięcinie na 
świetlicę wiejską oraz zagospodarowanie
 centrum wsi</t>
  </si>
  <si>
    <t>Gospodarka odpadamia</t>
  </si>
  <si>
    <t>Utrzymanie zieleni w miastach i gminach</t>
  </si>
  <si>
    <t>Schroniska dla zwierząt</t>
  </si>
  <si>
    <t>Oświetlenie ulic, placów i dróg</t>
  </si>
  <si>
    <t>Gospodarka komunalna i ochrona środowiska</t>
  </si>
  <si>
    <t>Centra kultury i sztuki</t>
  </si>
  <si>
    <t>Kultura i ochrona dziedzictwa narodowego</t>
  </si>
  <si>
    <t>Zadania z zakresu kultury fizycznej i sportu</t>
  </si>
  <si>
    <t>Kultura fizyczna i sport</t>
  </si>
  <si>
    <t>Gminny Fundusz Ochrony Środowiska i Gospodarki Wodnej</t>
  </si>
  <si>
    <t>Likwidacja dzikich wysypisk śmieci</t>
  </si>
  <si>
    <t>0360</t>
  </si>
  <si>
    <t>0370</t>
  </si>
  <si>
    <t>0430</t>
  </si>
  <si>
    <t>0410</t>
  </si>
  <si>
    <t>0480</t>
  </si>
  <si>
    <t>ROLNICTWO I ŁOWIECTWO</t>
  </si>
  <si>
    <t>u</t>
  </si>
  <si>
    <t>wydatki bieżące</t>
  </si>
  <si>
    <t>wydatki inwestycyjne</t>
  </si>
  <si>
    <t>Infrastruktura wodociągowa i sanitacyjna wsi - inwestycje</t>
  </si>
  <si>
    <t>r</t>
  </si>
  <si>
    <t>ir</t>
  </si>
  <si>
    <t>- środki własne</t>
  </si>
  <si>
    <t>wodociąg Szałas</t>
  </si>
  <si>
    <t>Izby Rolnicze</t>
  </si>
  <si>
    <t>wpłaty na rzecz izb rolniczych w wysokości 2 % uzyskanych wpływów z podatku rolnego</t>
  </si>
  <si>
    <t xml:space="preserve">Pozostała działalność </t>
  </si>
  <si>
    <t>opłaty z tytułu użytkowania wieczystego gruntów Skarbu Państwa</t>
  </si>
  <si>
    <t xml:space="preserve">opinie szacunkowe gruntów </t>
  </si>
  <si>
    <t>opłaty notarialne, opłaty za założenie ksiąg wieczystych</t>
  </si>
  <si>
    <t xml:space="preserve">sporządzanie dokumentacji geodezyjnej (rozgraniczenia, podziały działek gminnych) </t>
  </si>
  <si>
    <t>ogłoszenia zamieszczane w prasie lokalnej</t>
  </si>
  <si>
    <t>składki na związki i organizacje do których przynależy gmina</t>
  </si>
  <si>
    <t>składka na Stowarzyszenie Gmin Świętokrzyskich</t>
  </si>
  <si>
    <t>składka na Stowarzyszenie Miast i Gmin Małopolskich</t>
  </si>
  <si>
    <t xml:space="preserve">gminny punkt zbiórki padliny                                                         </t>
  </si>
  <si>
    <t xml:space="preserve">- </t>
  </si>
  <si>
    <t>zakup aktualnych wersji programów  ewidencji gruntów</t>
  </si>
  <si>
    <t xml:space="preserve">TRANSPORT I ŁĄCZNOŚĆ                                            </t>
  </si>
  <si>
    <t>dotacja do odnowy dróg powiatowych położonych na terenie gminy Sędziszów</t>
  </si>
  <si>
    <t>wynagrodzenia bezosobowe - umowy zlecenia inspektora  nadzoru</t>
  </si>
  <si>
    <t xml:space="preserve">remonty dróg na terenie gminy </t>
  </si>
  <si>
    <t>it</t>
  </si>
  <si>
    <t xml:space="preserve">DZIAŁALNOŚĆ USŁUGOWA                                             </t>
  </si>
  <si>
    <t>zakup zniczy ,wiązanek okolicznościowych</t>
  </si>
  <si>
    <t>bieżące prace konserwacyjne ,porządkowanie cmentarzy</t>
  </si>
  <si>
    <t xml:space="preserve">ADMINISTRACJA PUBLICZNA                                 </t>
  </si>
  <si>
    <t>z tego :</t>
  </si>
  <si>
    <t xml:space="preserve">zadania zlecone                                                                                     </t>
  </si>
  <si>
    <t xml:space="preserve">Urzędy Wojewódzkie                                                                                    </t>
  </si>
  <si>
    <t>a</t>
  </si>
  <si>
    <t>świadczenia rzeczowe wynikacące z przepisów dotyczących bezpieczeństwa i higieny pracy</t>
  </si>
  <si>
    <t xml:space="preserve">wynagrodzenia osobowe pracowników                                                              </t>
  </si>
  <si>
    <t>w</t>
  </si>
  <si>
    <t>dodatkowe wynagrodzenie roczne</t>
  </si>
  <si>
    <t>składki na ubezpieczenia społeczne</t>
  </si>
  <si>
    <t>składki na Fundusz Pracy</t>
  </si>
  <si>
    <t>odpisy na zakładowy fundusz świadczeń spocjalnych</t>
  </si>
  <si>
    <t>- naprawy i konserwacja:centrali telefonicznej,ksera,systemu alarmowego oraz samochodów</t>
  </si>
  <si>
    <t>wynagrodzenia bezosobowe (umowy zlecenia oraz umowy o dzieło)</t>
  </si>
  <si>
    <t xml:space="preserve">Rady Gmin (miast i miast na prawach powiatu)                                                                                   </t>
  </si>
  <si>
    <t xml:space="preserve">diety dla radnych                                                                                   </t>
  </si>
  <si>
    <t xml:space="preserve">ryczałt dla przewodniczącego                                                              </t>
  </si>
  <si>
    <t xml:space="preserve">zakupy dla potrzeb Rady  </t>
  </si>
  <si>
    <t>zakup nagród i pucharów na konkursy w szkołach</t>
  </si>
  <si>
    <t xml:space="preserve">szkolenia   </t>
  </si>
  <si>
    <t xml:space="preserve">delegacje                                                                                                  </t>
  </si>
  <si>
    <t xml:space="preserve">Urzędy Gmin (miast i miast na prawach powiatu)                                                                                    </t>
  </si>
  <si>
    <t>świadczenia rzeczowe wynikające z przepisów dotyczących bezpieczeństwa i higieny pracy</t>
  </si>
  <si>
    <t xml:space="preserve">wynagrodzenia osobowe                                                                 </t>
  </si>
  <si>
    <t>prowizja dla sołtysów</t>
  </si>
  <si>
    <t xml:space="preserve">składki na ubezpieczenia społeczne                                                   </t>
  </si>
  <si>
    <t>wpłaty na Państwowy Fundusz Rehabilitacji Osób Niepełnosprawnych</t>
  </si>
  <si>
    <t>- węgiel + koks, odpady opałowe</t>
  </si>
  <si>
    <t>- zakup paliwa do 2 samochodów: Peugeot Partner, Skoda Octavia oraz zakup części do wymienionych samochodów</t>
  </si>
  <si>
    <t>- zakup materiałów biurowych, kalkulatorów</t>
  </si>
  <si>
    <t>- zakup druków do Urzędu na poszczególne stanowiska</t>
  </si>
  <si>
    <t>- zakup książek i czasopism</t>
  </si>
  <si>
    <t>- opłata za prenumeratę Dziennika Ustaw, Dziennika Urzędowego Województwa Świętokrzyskiego</t>
  </si>
  <si>
    <t>- zakup środków czystości do Urzędu oraz niezbędnych materiałów do bieżącego utrzymania budynku i funkcjonowania Urzędu</t>
  </si>
  <si>
    <t xml:space="preserve">- zakup mebli </t>
  </si>
  <si>
    <t>- zorganizowanie uroczystości 50-lecia pożycia par małżeńskich</t>
  </si>
  <si>
    <t>- spotkanie z Burmistrzem z okazji Dnia Edukacji 
Narodowej</t>
  </si>
  <si>
    <t>- nagrody na zawody  sportowo-pożarnicze i turniej wiedzy o pożarnictwie</t>
  </si>
  <si>
    <t>- zakupy związane z posiedzeniami Zarządu Miejsko-Gminnego OSP</t>
  </si>
  <si>
    <t xml:space="preserve">zapłata za energię elektryczną, opłata za wodę                                            </t>
  </si>
  <si>
    <t xml:space="preserve">- malowanie  pomieszczeń w budynku Urzędu oraz wykonanie posadzki </t>
  </si>
  <si>
    <t xml:space="preserve">- usługi pocztowe oraz opłaty zryczałtowane za przesyłki pocztowe </t>
  </si>
  <si>
    <t>- ZETO S.A. -  nadzór autorski ,  aktualizacja i wprowadzanie danych , szkolenia w nowych programach</t>
  </si>
  <si>
    <t xml:space="preserve"> - opłaty ogłoszeniowe o przetargach</t>
  </si>
  <si>
    <t xml:space="preserve">- usługi w zakresie prac redakcyjnych, technicznych, graficznych w wydziałach </t>
  </si>
  <si>
    <t xml:space="preserve">- nagrody książkowe dla najlepszych uczniów </t>
  </si>
  <si>
    <t>-dofinansowanie i współorganizacja konkursów w szkołach</t>
  </si>
  <si>
    <r>
      <t xml:space="preserve">Budowa świtlicy wiejskiej dla KGW w Jeżowie - </t>
    </r>
    <r>
      <rPr>
        <b/>
        <sz val="12"/>
        <rFont val="Arial"/>
        <family val="2"/>
      </rPr>
      <t>inwestycja</t>
    </r>
  </si>
  <si>
    <r>
      <t xml:space="preserve">Budowa świetlicy wiejskiej dla KGW w Pawłowicach - </t>
    </r>
    <r>
      <rPr>
        <b/>
        <sz val="12"/>
        <rFont val="Arial"/>
        <family val="2"/>
      </rPr>
      <t>inwestycja</t>
    </r>
  </si>
  <si>
    <r>
      <t>Przedłużenie zadaszenia nad budynkiem Bazy Turystyczno-Kulturalno- Rekreacyjnej -</t>
    </r>
    <r>
      <rPr>
        <b/>
        <sz val="12"/>
        <rFont val="Arial"/>
        <family val="2"/>
      </rPr>
      <t xml:space="preserve"> inwestycja</t>
    </r>
  </si>
  <si>
    <t>8120</t>
  </si>
  <si>
    <t>Odsetki od pożyczek udzielonych przez jednostkę samorządu terytorialnego</t>
  </si>
  <si>
    <t>0490</t>
  </si>
  <si>
    <t>Wpływy z innych lokalnych opłat pobieranych przez jednostki samorządu terytorialnego na podstawie odrębnych ustaw</t>
  </si>
  <si>
    <t>0690</t>
  </si>
  <si>
    <t>Wpływy z różnych opłat</t>
  </si>
  <si>
    <t xml:space="preserve">-Festyny Rodzinne (czerwiec,lipiec,sierpień,wrzesień) </t>
  </si>
  <si>
    <t>-zabezpieczenie nagłośnienia , występy artystów -wynagrodzenia bezosobowe (umowy zlecenia bądż umowy o dzieło)</t>
  </si>
  <si>
    <t>- koszty egzekucyjne płacone do Urzędów Skarbowych</t>
  </si>
  <si>
    <t>- obsługa bankowa</t>
  </si>
  <si>
    <t>zakup usług dostępu do sieci Internet</t>
  </si>
  <si>
    <t>opłaty za usługi telekomunikacyjne telefonii
 komórkowej</t>
  </si>
  <si>
    <t>opłaty za usługi telekomunikacyjne telefonii 
stacjonarnej</t>
  </si>
  <si>
    <t xml:space="preserve">delegacje </t>
  </si>
  <si>
    <t>różne opłaty: ubezpieczenie samochodów , sprzętu, budynku</t>
  </si>
  <si>
    <t xml:space="preserve">odpisy  na zakładowy fundusz świadczeń socjalnych                                               </t>
  </si>
  <si>
    <t>zakup materiałów  papierniczych do sprzętu drukarskiego i urządzeń kserograficznych</t>
  </si>
  <si>
    <t>ia</t>
  </si>
  <si>
    <t>zakup zintegrowanego systemu zarządzania informacją i elektronicznym obiegiem dokumentów oraz legalizacja oprogramowania - inwestycja</t>
  </si>
  <si>
    <t xml:space="preserve">Dopłata dla pracowników zatrudnionych za pośrednictwem Powiatowego Urzędu Pracy – likwidacja skutków bezrobocia 
</t>
  </si>
  <si>
    <t>wynagrodzenia osobowe pracowników</t>
  </si>
  <si>
    <t>usługi zdrowotne - badania wstępne pracowników</t>
  </si>
  <si>
    <t xml:space="preserve">odpisy  na zakładowy fundusz świadczeń socjalnych </t>
  </si>
  <si>
    <t xml:space="preserve">URZĘDY NACZELNYCH ORGANÓW WŁADZY PAŃSTWOWEJ, KONTROLI I OCHRONY PRAWA ORAZ SĄDOWNICTWA </t>
  </si>
  <si>
    <t>OBRONA NARODOWA</t>
  </si>
  <si>
    <t>uduskonalenie oprogramowania systemu komputerowej bazy danych</t>
  </si>
  <si>
    <t xml:space="preserve">spłata za poręczenie udzielone dla Sędziszowskiego Przedsiębiorstwa Energetyki Cieplnej Spółka z o.o.                             </t>
  </si>
  <si>
    <r>
      <t xml:space="preserve">Usługi:
</t>
    </r>
    <r>
      <rPr>
        <sz val="12"/>
        <rFont val="Arial"/>
        <family val="2"/>
      </rPr>
      <t xml:space="preserve">z tego: </t>
    </r>
  </si>
  <si>
    <t xml:space="preserve"> opracowanie projektu technicznego budowy oświetlenia ulicznego kablowego w mieście Sędziszów na odcinkach od przejazdu kolejowego usytuowanego na wprost ogródków działkowych wzdłuż całej ulicy Dworcowej wraz z przyległymi do niej ulicami tj.Kościuszki, Leśna (do skrzyżowania z ulicą Majową i Kardynała Wyszyńskiego )</t>
  </si>
  <si>
    <t>z dnia 22 lutego 2008 roku</t>
  </si>
  <si>
    <t xml:space="preserve"> Nr XVI/171/2008</t>
  </si>
  <si>
    <t>do Uchwały Rady Miejskiej w Sedziszowie</t>
  </si>
  <si>
    <t xml:space="preserve">BEZPIECZEŃSTWO PUBLICZNE I OCHRONA PRZECIWPOŻAROWA                                                    </t>
  </si>
  <si>
    <t>dotacja na pokrycie kosztów  utrzymania i funkcjonowania jednostek organizacyjnych Policji</t>
  </si>
  <si>
    <t xml:space="preserve">składki na ubezpieczenia społeczne                                           </t>
  </si>
  <si>
    <t xml:space="preserve">składki na Fundusz Pracy                                                             </t>
  </si>
  <si>
    <t>zapłata za energię elektryczną</t>
  </si>
  <si>
    <t>remont samochodów, motopomp i urządzeń selektywnych</t>
  </si>
  <si>
    <t>badania kierowców (pojazdów uprzywilejowanych)</t>
  </si>
  <si>
    <t>Dotacja z budżetu Wojewody na zadania własne</t>
  </si>
  <si>
    <t>1. Wytwarzanie i zaopatrywanie w energię elektryczna, gaz i wodę</t>
  </si>
  <si>
    <t>OBSŁUGA DŁUGU PUBLICZNEGO</t>
  </si>
  <si>
    <t xml:space="preserve">Obsługa papierów wartościowych, kredytów i pożyczek jednostek samorządu terytorialnego </t>
  </si>
  <si>
    <t xml:space="preserve">spłata za poręczenie udzielone dla UM Jędrzejów                             </t>
  </si>
  <si>
    <t xml:space="preserve">RÓŻNE ROZLICZENIA                                                                     </t>
  </si>
  <si>
    <t>rezerwa budżetowa</t>
  </si>
  <si>
    <t xml:space="preserve">OŚWIATA I WYCHOWANIE                                       </t>
  </si>
  <si>
    <t>o</t>
  </si>
  <si>
    <t xml:space="preserve">z tego:  </t>
  </si>
  <si>
    <t>Urzędy wojewódzkie</t>
  </si>
  <si>
    <t>Edukacyjna opieka 
wychowawcza</t>
  </si>
  <si>
    <t>C. Inne źródła - Program Rozwoju Obszarów Wiejskich</t>
  </si>
  <si>
    <t>Dotacje podmiotowe w 2008 r.</t>
  </si>
  <si>
    <t>Stowarzyszenie na rzecz Rozwoju Oświaty, Kultury i Sportu Miasta i Gminy Sędziszów</t>
  </si>
  <si>
    <t>Dochody budżetu gminy na 2008 rok.</t>
  </si>
  <si>
    <t>Dochody bieżące</t>
  </si>
  <si>
    <t>Dochody majątkowe</t>
  </si>
  <si>
    <t>6298</t>
  </si>
  <si>
    <t>0770</t>
  </si>
  <si>
    <t>Wpłaty z tytułu odpłatnego nabycia prawa własności oraz prawa użytkowania wieczystego nieruchomości</t>
  </si>
  <si>
    <t>LEŚNICTWO</t>
  </si>
  <si>
    <t>Gospodarka leśna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</si>
  <si>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</si>
  <si>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</si>
  <si>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</si>
  <si>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</si>
  <si>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</si>
  <si>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710</t>
  </si>
  <si>
    <t>DZIAŁALNOŚĆ USŁUGOWA</t>
  </si>
  <si>
    <t>71035</t>
  </si>
  <si>
    <t>2020</t>
  </si>
  <si>
    <t>Dotacje celowe otrzymane z budżetu państwa na zadania bieżące realizowane przez gminę na podstawie porozumień z organami administracji rządowej</t>
  </si>
  <si>
    <t>ADMINISTRACJA PUBLICZNA</t>
  </si>
  <si>
    <t>75011</t>
  </si>
  <si>
    <t>Dotacje celowe otrzymane z budżetu państwa na realizację zadań bieżących  z zakresu administracji rządowej oraz innych zadań zleconych gminie (związkom gmin) ustawami</t>
  </si>
  <si>
    <t>75023</t>
  </si>
  <si>
    <t>URZĘDY NACZELNYCH ORGANÓW WŁADZY PAŃSTWOWEJ, KONTROLI I OCHRONY PRAWA ORAZ SĄDOWNICTWA</t>
  </si>
  <si>
    <t>2010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</si>
  <si>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</si>
  <si>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</si>
  <si>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</si>
  <si>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</si>
  <si>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 podatku leśnego, podatku od czynności cywilno-prawnych, podatków i opłat lokalnych od osób prawnych i innych jednostek organizacyjnych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</si>
  <si>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</si>
  <si>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</si>
  <si>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</si>
  <si>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</si>
  <si>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</si>
  <si>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</si>
  <si>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</si>
  <si>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RÓŻNE ROZLICZENIA</t>
  </si>
  <si>
    <t>75801</t>
  </si>
  <si>
    <t>Część oświatowa subwencji ogólnej dla jednostek samorządu terytorialnego</t>
  </si>
  <si>
    <t>Przyłączenie do sieci ciepłowniczej budynków Samorządowego Centrum Kultury oraz Urzędu</t>
  </si>
  <si>
    <t>OSP Sędziszów - wykonanie ogrodzenia wokół działki strażackiej
(20 arów)</t>
  </si>
  <si>
    <t>Zagospodarowanie terenu należącego do OSP Tarnawa wraz z modermnizacją boiska sportowego w ramach programu  "Świętokrzyski Program  Odnowy Wsi"</t>
  </si>
  <si>
    <t xml:space="preserve">  -OSP</t>
  </si>
  <si>
    <t>A. -      
B. -  19.999
C. - 858.750
D. -   32.768</t>
  </si>
  <si>
    <t>A. -      
B. -
C. - 858.750
D. -</t>
  </si>
  <si>
    <t>A. -      
B. -
C. - 431.250
D. -</t>
  </si>
  <si>
    <t>A. -      
B. -
C. - 427.500
D. -</t>
  </si>
  <si>
    <t>A. -      
B. - 19.999
C. -
D. - 32.768</t>
  </si>
  <si>
    <t>Dofinansowanie do zakupu samochodu strażackiego GAZELA dla OSP Zielonki</t>
  </si>
  <si>
    <t>Budowa świetlicy wiejskiej dla KGW w Jeżowie</t>
  </si>
  <si>
    <t>Budowa świetlicy wiejskiej dla KGW w Pawłowicach</t>
  </si>
  <si>
    <t>Subwencje ogólne z budżetu państwa</t>
  </si>
  <si>
    <t>75807</t>
  </si>
  <si>
    <t>Część wyrównawcza subwencji ogólnej dla gmin</t>
  </si>
  <si>
    <t xml:space="preserve">Subwencje ogólne z budżetu państwa </t>
  </si>
  <si>
    <t>75831</t>
  </si>
  <si>
    <t>Część równoważąca subwencji ogólnej dla gmin</t>
  </si>
  <si>
    <t>OŚWIATA I WYCHOWANIE</t>
  </si>
  <si>
    <t>80101</t>
  </si>
  <si>
    <t>6260</t>
  </si>
  <si>
    <t>Dotacje otrzymane z funduszy celowych na finansowanie lub dofinansowanie kosztów realizacji inwestycji i zakupów inwestycyjnych jednostek sektora finansów publicznych</t>
  </si>
  <si>
    <t>80104</t>
  </si>
  <si>
    <t>80110</t>
  </si>
  <si>
    <t>85203</t>
  </si>
  <si>
    <t>85212</t>
  </si>
  <si>
    <t>85213</t>
  </si>
  <si>
    <t>85214</t>
  </si>
  <si>
    <t>Dotacje celowe otrzymane z budżetu państwa na realizację zadań bieżących  z zakresu administracji rządowej oraz innych zadań zleconych gminie (związkowi gmin) ustawami</t>
  </si>
  <si>
    <r>
      <t xml:space="preserve">budowa i przebudowa dróg gminnych szansą na rozwój gospodarczy oraz poprawę atrakcyjności turystycznej gminy Sędziszów - </t>
    </r>
    <r>
      <rPr>
        <b/>
        <sz val="12"/>
        <rFont val="Arial"/>
        <family val="2"/>
      </rPr>
      <t>inwestycja</t>
    </r>
  </si>
  <si>
    <t>Dotacje celowe otrzymane z budżetu państwa na realizację własnych zadań bieżących gmin (związków gmin)</t>
  </si>
  <si>
    <t>85219</t>
  </si>
  <si>
    <t>Dotacje celowe otrzymane z budżetu państwa na realizację własnych zadań bieżących gminy (związków gmin)</t>
  </si>
  <si>
    <t>85228</t>
  </si>
  <si>
    <t>85295</t>
  </si>
  <si>
    <t>GOSPODARKA KOMUNALNA I OCHRONA ŚRODOWISKA</t>
  </si>
  <si>
    <t>90095</t>
  </si>
  <si>
    <t>926</t>
  </si>
  <si>
    <t>KULTURA FIZYCZNA I SPORT</t>
  </si>
  <si>
    <t>92605</t>
  </si>
  <si>
    <t xml:space="preserve">Szkoły Podstawowe                                                                           </t>
  </si>
  <si>
    <t xml:space="preserve">dotacje podmiotowe z budżetu dla publicznej jednostki systemu oświaty prowadzonej przez osobę prawną inną niż j.s.t. oraz przez osobę fizyczną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</si>
</sst>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_z_ł;[Red]#,##0.00\ _z_ł"/>
    <numFmt numFmtId="170" formatCode="#,##0.00\ &quot;zł&quot;"/>
    <numFmt numFmtId="171" formatCode="0;[Red]0"/>
    <numFmt numFmtId="172" formatCode="#,##0;[Red]#,##0"/>
    <numFmt numFmtId="173" formatCode="[$-415]d\ mmmm\ yyyy"/>
    <numFmt numFmtId="174" formatCode="00\-000"/>
    <numFmt numFmtId="175" formatCode="0.0"/>
    <numFmt numFmtId="176" formatCode="#,##0.0"/>
    <numFmt numFmtId="177" formatCode="#,##0.000"/>
    <numFmt numFmtId="178" formatCode="#,##0.0000"/>
    <numFmt numFmtId="179" formatCode="#,##0.00000"/>
  </numFmts>
  <fonts count="7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8">
      <alignment/>
      <protection/>
    </xf>
    <xf numFmtId="0" fontId="6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34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/>
    </xf>
    <xf numFmtId="0" fontId="23" fillId="34" borderId="11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172" fontId="24" fillId="34" borderId="11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vertical="top" wrapText="1"/>
    </xf>
    <xf numFmtId="3" fontId="11" fillId="0" borderId="18" xfId="0" applyNumberFormat="1" applyFont="1" applyBorder="1" applyAlignment="1">
      <alignment vertical="top" wrapText="1"/>
    </xf>
    <xf numFmtId="0" fontId="14" fillId="35" borderId="13" xfId="0" applyFont="1" applyFill="1" applyBorder="1" applyAlignment="1">
      <alignment vertical="top" wrapText="1"/>
    </xf>
    <xf numFmtId="3" fontId="14" fillId="35" borderId="13" xfId="0" applyNumberFormat="1" applyFont="1" applyFill="1" applyBorder="1" applyAlignment="1">
      <alignment vertical="top" wrapText="1"/>
    </xf>
    <xf numFmtId="3" fontId="11" fillId="35" borderId="13" xfId="0" applyNumberFormat="1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14" fillId="35" borderId="15" xfId="0" applyNumberFormat="1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35" borderId="18" xfId="0" applyFont="1" applyFill="1" applyBorder="1" applyAlignment="1">
      <alignment vertical="top" wrapText="1"/>
    </xf>
    <xf numFmtId="3" fontId="11" fillId="35" borderId="18" xfId="0" applyNumberFormat="1" applyFont="1" applyFill="1" applyBorder="1" applyAlignment="1">
      <alignment vertical="top" wrapText="1"/>
    </xf>
    <xf numFmtId="3" fontId="11" fillId="0" borderId="13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3" fontId="14" fillId="0" borderId="18" xfId="0" applyNumberFormat="1" applyFont="1" applyBorder="1" applyAlignment="1">
      <alignment vertical="top" wrapText="1"/>
    </xf>
    <xf numFmtId="3" fontId="14" fillId="36" borderId="1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49" fontId="25" fillId="0" borderId="0" xfId="52" applyNumberFormat="1" applyFont="1" applyBorder="1" applyAlignment="1">
      <alignment wrapText="1"/>
      <protection/>
    </xf>
    <xf numFmtId="49" fontId="26" fillId="0" borderId="0" xfId="52" applyNumberFormat="1" applyFont="1" applyBorder="1" applyAlignment="1">
      <alignment wrapText="1"/>
      <protection/>
    </xf>
    <xf numFmtId="4" fontId="27" fillId="0" borderId="0" xfId="52" applyNumberFormat="1" applyFont="1" applyBorder="1" applyAlignment="1">
      <alignment vertical="top" wrapText="1"/>
      <protection/>
    </xf>
    <xf numFmtId="4" fontId="25" fillId="0" borderId="0" xfId="52" applyNumberFormat="1" applyFont="1" applyBorder="1" applyAlignment="1">
      <alignment wrapText="1"/>
      <protection/>
    </xf>
    <xf numFmtId="4" fontId="11" fillId="0" borderId="11" xfId="52" applyNumberFormat="1" applyFont="1" applyFill="1" applyBorder="1" applyAlignment="1">
      <alignment wrapText="1"/>
      <protection/>
    </xf>
    <xf numFmtId="0" fontId="27" fillId="0" borderId="0" xfId="52" applyFont="1" applyBorder="1" applyAlignment="1">
      <alignment wrapText="1"/>
      <protection/>
    </xf>
    <xf numFmtId="4" fontId="25" fillId="0" borderId="0" xfId="52" applyNumberFormat="1" applyFont="1" applyBorder="1" applyAlignment="1">
      <alignment vertical="top" wrapText="1"/>
      <protection/>
    </xf>
    <xf numFmtId="0" fontId="27" fillId="0" borderId="0" xfId="52" applyFont="1" applyBorder="1" applyAlignment="1">
      <alignment horizontal="center" wrapText="1"/>
      <protection/>
    </xf>
    <xf numFmtId="0" fontId="27" fillId="0" borderId="20" xfId="52" applyFont="1" applyBorder="1" applyAlignment="1">
      <alignment wrapText="1"/>
      <protection/>
    </xf>
    <xf numFmtId="49" fontId="27" fillId="0" borderId="0" xfId="52" applyNumberFormat="1" applyFont="1" applyBorder="1" applyAlignment="1">
      <alignment wrapText="1"/>
      <protection/>
    </xf>
    <xf numFmtId="49" fontId="28" fillId="0" borderId="0" xfId="52" applyNumberFormat="1" applyFont="1" applyBorder="1" applyAlignment="1">
      <alignment wrapText="1"/>
      <protection/>
    </xf>
    <xf numFmtId="4" fontId="28" fillId="0" borderId="0" xfId="52" applyNumberFormat="1" applyFont="1" applyBorder="1" applyAlignment="1">
      <alignment vertical="top" wrapText="1"/>
      <protection/>
    </xf>
    <xf numFmtId="0" fontId="27" fillId="0" borderId="0" xfId="52" applyFont="1" applyBorder="1" applyAlignment="1">
      <alignment vertical="top" wrapText="1"/>
      <protection/>
    </xf>
    <xf numFmtId="49" fontId="25" fillId="0" borderId="0" xfId="52" applyNumberFormat="1" applyFont="1" applyBorder="1" applyAlignment="1">
      <alignment vertical="top" wrapText="1"/>
      <protection/>
    </xf>
    <xf numFmtId="0" fontId="27" fillId="0" borderId="0" xfId="52" applyFont="1" applyBorder="1" applyAlignment="1">
      <alignment horizontal="center" vertical="top" wrapText="1"/>
      <protection/>
    </xf>
    <xf numFmtId="0" fontId="27" fillId="0" borderId="20" xfId="52" applyFont="1" applyBorder="1" applyAlignment="1">
      <alignment vertical="top" wrapText="1"/>
      <protection/>
    </xf>
    <xf numFmtId="49" fontId="27" fillId="0" borderId="0" xfId="52" applyNumberFormat="1" applyFont="1" applyBorder="1" applyAlignment="1">
      <alignment vertical="top" wrapText="1"/>
      <protection/>
    </xf>
    <xf numFmtId="49" fontId="27" fillId="0" borderId="0" xfId="52" applyNumberFormat="1" applyFont="1" applyBorder="1" applyAlignment="1">
      <alignment horizontal="center" vertical="top" wrapText="1"/>
      <protection/>
    </xf>
    <xf numFmtId="49" fontId="27" fillId="0" borderId="0" xfId="52" applyNumberFormat="1" applyFont="1" applyBorder="1" applyAlignment="1">
      <alignment wrapText="1"/>
      <protection/>
    </xf>
    <xf numFmtId="4" fontId="11" fillId="0" borderId="0" xfId="52" applyNumberFormat="1" applyFont="1" applyFill="1" applyBorder="1" applyAlignment="1">
      <alignment wrapText="1"/>
      <protection/>
    </xf>
    <xf numFmtId="4" fontId="27" fillId="0" borderId="0" xfId="52" applyNumberFormat="1" applyFont="1" applyBorder="1" applyAlignment="1">
      <alignment horizontal="center" wrapText="1"/>
      <protection/>
    </xf>
    <xf numFmtId="4" fontId="27" fillId="0" borderId="0" xfId="52" applyNumberFormat="1" applyFont="1" applyFill="1" applyBorder="1" applyAlignment="1">
      <alignment vertical="top" wrapText="1"/>
      <protection/>
    </xf>
    <xf numFmtId="49" fontId="27" fillId="0" borderId="0" xfId="52" applyNumberFormat="1" applyFont="1" applyBorder="1" applyAlignment="1">
      <alignment horizontal="left" vertical="top" wrapText="1"/>
      <protection/>
    </xf>
    <xf numFmtId="4" fontId="25" fillId="0" borderId="0" xfId="52" applyNumberFormat="1" applyFont="1" applyFill="1" applyBorder="1" applyAlignment="1">
      <alignment vertical="top" wrapText="1"/>
      <protection/>
    </xf>
    <xf numFmtId="4" fontId="29" fillId="0" borderId="0" xfId="52" applyNumberFormat="1" applyFont="1" applyBorder="1" applyAlignment="1">
      <alignment vertical="top" wrapText="1"/>
      <protection/>
    </xf>
    <xf numFmtId="49" fontId="25" fillId="0" borderId="0" xfId="52" applyNumberFormat="1" applyFont="1" applyBorder="1" applyAlignment="1">
      <alignment vertical="top" wrapText="1"/>
      <protection/>
    </xf>
    <xf numFmtId="4" fontId="25" fillId="0" borderId="0" xfId="52" applyNumberFormat="1" applyFont="1" applyBorder="1" applyAlignment="1">
      <alignment vertical="top" wrapText="1"/>
      <protection/>
    </xf>
    <xf numFmtId="4" fontId="27" fillId="0" borderId="0" xfId="52" applyNumberFormat="1" applyFont="1" applyFill="1" applyBorder="1" applyAlignment="1">
      <alignment vertical="top" wrapText="1"/>
      <protection/>
    </xf>
    <xf numFmtId="49" fontId="26" fillId="0" borderId="0" xfId="52" applyNumberFormat="1" applyFont="1" applyBorder="1" applyAlignment="1">
      <alignment vertical="top" wrapText="1"/>
      <protection/>
    </xf>
    <xf numFmtId="49" fontId="28" fillId="0" borderId="0" xfId="52" applyNumberFormat="1" applyFont="1" applyBorder="1" applyAlignment="1">
      <alignment horizontal="left" vertical="top" wrapText="1"/>
      <protection/>
    </xf>
    <xf numFmtId="4" fontId="27" fillId="0" borderId="0" xfId="52" applyNumberFormat="1" applyFont="1" applyBorder="1" applyAlignment="1">
      <alignment wrapText="1"/>
      <protection/>
    </xf>
    <xf numFmtId="0" fontId="27" fillId="0" borderId="0" xfId="52" applyFont="1" applyBorder="1" applyAlignment="1">
      <alignment horizontal="left" wrapText="1"/>
      <protection/>
    </xf>
    <xf numFmtId="49" fontId="28" fillId="0" borderId="0" xfId="52" applyNumberFormat="1" applyFont="1" applyBorder="1" applyAlignment="1">
      <alignment horizontal="left" wrapText="1"/>
      <protection/>
    </xf>
    <xf numFmtId="49" fontId="27" fillId="0" borderId="0" xfId="52" applyNumberFormat="1" applyFont="1" applyFill="1" applyBorder="1" applyAlignment="1">
      <alignment horizontal="left" wrapText="1"/>
      <protection/>
    </xf>
    <xf numFmtId="49" fontId="27" fillId="0" borderId="0" xfId="52" applyNumberFormat="1" applyFont="1" applyFill="1" applyBorder="1" applyAlignment="1">
      <alignment wrapText="1"/>
      <protection/>
    </xf>
    <xf numFmtId="49" fontId="27" fillId="0" borderId="0" xfId="52" applyNumberFormat="1" applyFont="1" applyFill="1" applyBorder="1" applyAlignment="1">
      <alignment vertical="top" wrapText="1"/>
      <protection/>
    </xf>
    <xf numFmtId="4" fontId="30" fillId="0" borderId="0" xfId="52" applyNumberFormat="1" applyFont="1" applyBorder="1" applyAlignment="1">
      <alignment vertical="top" wrapText="1"/>
      <protection/>
    </xf>
    <xf numFmtId="0" fontId="25" fillId="0" borderId="0" xfId="52" applyFont="1" applyBorder="1" applyAlignment="1">
      <alignment wrapText="1"/>
      <protection/>
    </xf>
    <xf numFmtId="0" fontId="25" fillId="0" borderId="20" xfId="52" applyFont="1" applyBorder="1" applyAlignment="1">
      <alignment wrapText="1"/>
      <protection/>
    </xf>
    <xf numFmtId="0" fontId="27" fillId="0" borderId="21" xfId="52" applyFont="1" applyBorder="1" applyAlignment="1">
      <alignment wrapText="1"/>
      <protection/>
    </xf>
    <xf numFmtId="49" fontId="27" fillId="0" borderId="0" xfId="52" applyNumberFormat="1" applyFont="1" applyBorder="1" applyAlignment="1">
      <alignment horizontal="left" wrapText="1"/>
      <protection/>
    </xf>
    <xf numFmtId="0" fontId="0" fillId="0" borderId="13" xfId="0" applyBorder="1" applyAlignment="1">
      <alignment horizontal="left" vertical="center" wrapText="1" indent="2"/>
    </xf>
    <xf numFmtId="4" fontId="0" fillId="0" borderId="13" xfId="0" applyNumberForma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3" fontId="33" fillId="0" borderId="11" xfId="0" applyNumberFormat="1" applyFont="1" applyBorder="1" applyAlignment="1">
      <alignment horizontal="right" vertical="top" wrapText="1"/>
    </xf>
    <xf numFmtId="3" fontId="14" fillId="35" borderId="18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center"/>
    </xf>
    <xf numFmtId="4" fontId="27" fillId="0" borderId="0" xfId="52" applyNumberFormat="1" applyFont="1" applyBorder="1" applyAlignment="1">
      <alignment vertical="top" wrapText="1"/>
      <protection/>
    </xf>
    <xf numFmtId="49" fontId="32" fillId="0" borderId="0" xfId="52" applyNumberFormat="1" applyFont="1" applyBorder="1" applyAlignment="1">
      <alignment wrapText="1"/>
      <protection/>
    </xf>
    <xf numFmtId="49" fontId="27" fillId="0" borderId="0" xfId="52" applyNumberFormat="1" applyFont="1" applyBorder="1" applyAlignment="1">
      <alignment horizontal="center" vertical="center" wrapText="1"/>
      <protection/>
    </xf>
    <xf numFmtId="49" fontId="27" fillId="0" borderId="0" xfId="52" applyNumberFormat="1" applyFont="1" applyBorder="1" applyAlignment="1">
      <alignment horizontal="right" vertical="top" wrapText="1"/>
      <protection/>
    </xf>
    <xf numFmtId="49" fontId="27" fillId="0" borderId="21" xfId="52" applyNumberFormat="1" applyFont="1" applyBorder="1" applyAlignment="1">
      <alignment wrapText="1"/>
      <protection/>
    </xf>
    <xf numFmtId="174" fontId="27" fillId="0" borderId="0" xfId="52" applyNumberFormat="1" applyFont="1" applyBorder="1" applyAlignment="1">
      <alignment vertical="top" wrapText="1"/>
      <protection/>
    </xf>
    <xf numFmtId="49" fontId="27" fillId="0" borderId="0" xfId="52" applyNumberFormat="1" applyFont="1" applyBorder="1" applyAlignment="1">
      <alignment vertical="top" wrapText="1"/>
      <protection/>
    </xf>
    <xf numFmtId="3" fontId="14" fillId="35" borderId="13" xfId="0" applyNumberFormat="1" applyFont="1" applyFill="1" applyBorder="1" applyAlignment="1">
      <alignment vertical="top" wrapText="1"/>
    </xf>
    <xf numFmtId="49" fontId="11" fillId="0" borderId="18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top"/>
    </xf>
    <xf numFmtId="3" fontId="23" fillId="0" borderId="22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3" fillId="0" borderId="2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0" fontId="33" fillId="0" borderId="16" xfId="0" applyFont="1" applyBorder="1" applyAlignment="1">
      <alignment horizontal="justify" vertical="top" wrapText="1"/>
    </xf>
    <xf numFmtId="3" fontId="33" fillId="0" borderId="25" xfId="0" applyNumberFormat="1" applyFont="1" applyBorder="1" applyAlignment="1">
      <alignment horizontal="right" vertical="top" wrapText="1"/>
    </xf>
    <xf numFmtId="49" fontId="33" fillId="0" borderId="21" xfId="0" applyNumberFormat="1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horizontal="justify" vertical="top" wrapText="1"/>
    </xf>
    <xf numFmtId="3" fontId="33" fillId="0" borderId="20" xfId="0" applyNumberFormat="1" applyFont="1" applyBorder="1" applyAlignment="1">
      <alignment horizontal="right" vertical="top" wrapText="1"/>
    </xf>
    <xf numFmtId="3" fontId="31" fillId="0" borderId="20" xfId="0" applyNumberFormat="1" applyFont="1" applyBorder="1" applyAlignment="1">
      <alignment horizontal="right"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horizontal="left" vertical="top" wrapText="1"/>
    </xf>
    <xf numFmtId="3" fontId="31" fillId="0" borderId="20" xfId="0" applyNumberFormat="1" applyFont="1" applyBorder="1" applyAlignment="1">
      <alignment horizontal="right" vertical="top" wrapText="1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horizontal="left" vertical="top" wrapText="1"/>
    </xf>
    <xf numFmtId="49" fontId="31" fillId="0" borderId="26" xfId="0" applyNumberFormat="1" applyFont="1" applyBorder="1" applyAlignment="1">
      <alignment horizontal="center" vertical="top" wrapText="1"/>
    </xf>
    <xf numFmtId="49" fontId="31" fillId="0" borderId="17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horizontal="left" vertical="top" wrapText="1"/>
    </xf>
    <xf numFmtId="3" fontId="31" fillId="0" borderId="27" xfId="0" applyNumberFormat="1" applyFont="1" applyBorder="1" applyAlignment="1">
      <alignment horizontal="right" vertical="top" wrapText="1"/>
    </xf>
    <xf numFmtId="0" fontId="33" fillId="0" borderId="16" xfId="0" applyFont="1" applyBorder="1" applyAlignment="1">
      <alignment horizontal="left" vertical="top" wrapText="1"/>
    </xf>
    <xf numFmtId="49" fontId="31" fillId="0" borderId="26" xfId="0" applyNumberFormat="1" applyFont="1" applyBorder="1" applyAlignment="1">
      <alignment horizontal="center" vertical="top" wrapText="1"/>
    </xf>
    <xf numFmtId="49" fontId="31" fillId="0" borderId="17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horizontal="left" vertical="top" wrapText="1"/>
    </xf>
    <xf numFmtId="3" fontId="31" fillId="0" borderId="27" xfId="0" applyNumberFormat="1" applyFont="1" applyBorder="1" applyAlignment="1">
      <alignment horizontal="right" vertical="top" wrapText="1"/>
    </xf>
    <xf numFmtId="49" fontId="33" fillId="0" borderId="24" xfId="0" applyNumberFormat="1" applyFont="1" applyBorder="1" applyAlignment="1">
      <alignment horizontal="center" vertical="top" wrapText="1"/>
    </xf>
    <xf numFmtId="49" fontId="31" fillId="0" borderId="16" xfId="0" applyNumberFormat="1" applyFont="1" applyBorder="1" applyAlignment="1">
      <alignment horizontal="center" vertical="top" wrapText="1"/>
    </xf>
    <xf numFmtId="0" fontId="33" fillId="0" borderId="16" xfId="0" applyFont="1" applyBorder="1" applyAlignment="1">
      <alignment horizontal="left" vertical="top" wrapText="1"/>
    </xf>
    <xf numFmtId="3" fontId="33" fillId="0" borderId="25" xfId="0" applyNumberFormat="1" applyFont="1" applyBorder="1" applyAlignment="1">
      <alignment horizontal="right" vertical="top" wrapText="1"/>
    </xf>
    <xf numFmtId="3" fontId="31" fillId="0" borderId="25" xfId="0" applyNumberFormat="1" applyFont="1" applyBorder="1" applyAlignment="1">
      <alignment horizontal="right" vertical="top" wrapText="1"/>
    </xf>
    <xf numFmtId="49" fontId="33" fillId="0" borderId="21" xfId="0" applyNumberFormat="1" applyFont="1" applyBorder="1" applyAlignment="1">
      <alignment horizontal="center" vertical="top" wrapText="1"/>
    </xf>
    <xf numFmtId="49" fontId="33" fillId="0" borderId="26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horizontal="justify" vertical="top" wrapText="1"/>
    </xf>
    <xf numFmtId="0" fontId="31" fillId="0" borderId="16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top" wrapText="1"/>
    </xf>
    <xf numFmtId="3" fontId="31" fillId="0" borderId="19" xfId="0" applyNumberFormat="1" applyFont="1" applyBorder="1" applyAlignment="1">
      <alignment horizontal="right" vertical="top" wrapText="1"/>
    </xf>
    <xf numFmtId="3" fontId="31" fillId="0" borderId="17" xfId="0" applyNumberFormat="1" applyFont="1" applyBorder="1" applyAlignment="1">
      <alignment horizontal="right" vertical="top" wrapText="1"/>
    </xf>
    <xf numFmtId="0" fontId="33" fillId="0" borderId="16" xfId="0" applyFont="1" applyBorder="1" applyAlignment="1">
      <alignment horizontal="center" vertical="top" wrapText="1"/>
    </xf>
    <xf numFmtId="3" fontId="33" fillId="0" borderId="20" xfId="0" applyNumberFormat="1" applyFont="1" applyBorder="1" applyAlignment="1">
      <alignment horizontal="right" vertical="top" wrapText="1"/>
    </xf>
    <xf numFmtId="0" fontId="33" fillId="0" borderId="19" xfId="0" applyFont="1" applyBorder="1" applyAlignment="1">
      <alignment horizontal="left" vertical="top" wrapText="1"/>
    </xf>
    <xf numFmtId="3" fontId="33" fillId="0" borderId="16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3" fontId="33" fillId="0" borderId="2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 vertical="top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19" xfId="0" applyFont="1" applyBorder="1" applyAlignment="1" quotePrefix="1">
      <alignment/>
    </xf>
    <xf numFmtId="0" fontId="35" fillId="0" borderId="17" xfId="0" applyFont="1" applyBorder="1" applyAlignment="1">
      <alignment/>
    </xf>
    <xf numFmtId="0" fontId="35" fillId="0" borderId="17" xfId="0" applyFont="1" applyBorder="1" applyAlignment="1" quotePrefix="1">
      <alignment/>
    </xf>
    <xf numFmtId="0" fontId="35" fillId="0" borderId="16" xfId="0" applyFont="1" applyBorder="1" applyAlignment="1">
      <alignment/>
    </xf>
    <xf numFmtId="0" fontId="34" fillId="0" borderId="19" xfId="0" applyFont="1" applyBorder="1" applyAlignment="1" quotePrefix="1">
      <alignment/>
    </xf>
    <xf numFmtId="0" fontId="34" fillId="0" borderId="19" xfId="0" applyFont="1" applyBorder="1" applyAlignment="1" quotePrefix="1">
      <alignment wrapText="1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top" wrapText="1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35" fillId="0" borderId="16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35" fillId="0" borderId="21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16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35" borderId="19" xfId="0" applyFont="1" applyFill="1" applyBorder="1" applyAlignment="1">
      <alignment vertical="top" wrapText="1"/>
    </xf>
    <xf numFmtId="3" fontId="11" fillId="35" borderId="19" xfId="0" applyNumberFormat="1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3" fontId="11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 quotePrefix="1">
      <alignment/>
    </xf>
    <xf numFmtId="0" fontId="37" fillId="0" borderId="11" xfId="0" applyFont="1" applyBorder="1" applyAlignment="1" quotePrefix="1">
      <alignment wrapText="1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0" xfId="0" applyFont="1" applyAlignment="1">
      <alignment/>
    </xf>
    <xf numFmtId="0" fontId="36" fillId="0" borderId="19" xfId="0" applyFont="1" applyBorder="1" applyAlignment="1" quotePrefix="1">
      <alignment/>
    </xf>
    <xf numFmtId="0" fontId="36" fillId="0" borderId="17" xfId="0" applyFont="1" applyBorder="1" applyAlignment="1">
      <alignment/>
    </xf>
    <xf numFmtId="0" fontId="36" fillId="0" borderId="17" xfId="0" applyFont="1" applyBorder="1" applyAlignment="1" quotePrefix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4" fontId="27" fillId="0" borderId="0" xfId="52" applyNumberFormat="1" applyFont="1" applyBorder="1" applyAlignment="1">
      <alignment wrapText="1"/>
      <protection/>
    </xf>
    <xf numFmtId="0" fontId="2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31" fillId="0" borderId="2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 wrapText="1"/>
    </xf>
    <xf numFmtId="0" fontId="14" fillId="36" borderId="29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2006(10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view="pageBreakPreview" zoomScaleSheetLayoutView="100" zoomScalePageLayoutView="0" workbookViewId="0" topLeftCell="A105">
      <selection activeCell="A102" sqref="A102:F10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0.00390625" style="0" customWidth="1"/>
    <col min="5" max="5" width="13.375" style="0" customWidth="1"/>
    <col min="6" max="6" width="13.00390625" style="0" customWidth="1"/>
  </cols>
  <sheetData>
    <row r="1" spans="2:5" ht="18">
      <c r="B1" s="357" t="s">
        <v>951</v>
      </c>
      <c r="C1" s="357"/>
      <c r="D1" s="357"/>
      <c r="E1" s="357"/>
    </row>
    <row r="2" spans="2:4" s="207" customFormat="1" ht="11.25">
      <c r="B2" s="208"/>
      <c r="C2" s="208"/>
      <c r="D2" s="208"/>
    </row>
    <row r="3" ht="12.75">
      <c r="E3" s="12" t="s">
        <v>418</v>
      </c>
    </row>
    <row r="4" spans="1:6" s="228" customFormat="1" ht="15" customHeight="1">
      <c r="A4" s="358" t="s">
        <v>329</v>
      </c>
      <c r="B4" s="358" t="s">
        <v>330</v>
      </c>
      <c r="C4" s="358" t="s">
        <v>331</v>
      </c>
      <c r="D4" s="358" t="s">
        <v>332</v>
      </c>
      <c r="E4" s="353" t="s">
        <v>952</v>
      </c>
      <c r="F4" s="353" t="s">
        <v>953</v>
      </c>
    </row>
    <row r="5" spans="1:6" s="228" customFormat="1" ht="15" customHeight="1">
      <c r="A5" s="359"/>
      <c r="B5" s="359"/>
      <c r="C5" s="354"/>
      <c r="D5" s="354"/>
      <c r="E5" s="354"/>
      <c r="F5" s="354"/>
    </row>
    <row r="6" spans="1:6" s="58" customFormat="1" ht="7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58">
        <v>6</v>
      </c>
    </row>
    <row r="7" spans="1:6" ht="15.75">
      <c r="A7" s="229" t="s">
        <v>617</v>
      </c>
      <c r="B7" s="230"/>
      <c r="C7" s="230"/>
      <c r="D7" s="231" t="s">
        <v>816</v>
      </c>
      <c r="E7" s="232"/>
      <c r="F7" s="232">
        <f>F8+F10</f>
        <v>260000</v>
      </c>
    </row>
    <row r="8" spans="1:6" ht="15.75">
      <c r="A8" s="233"/>
      <c r="B8" s="234" t="s">
        <v>615</v>
      </c>
      <c r="C8" s="235"/>
      <c r="D8" s="236" t="s">
        <v>641</v>
      </c>
      <c r="E8" s="237"/>
      <c r="F8" s="238">
        <f>F9</f>
        <v>90000</v>
      </c>
    </row>
    <row r="9" spans="1:6" ht="47.25">
      <c r="A9" s="233"/>
      <c r="B9" s="235"/>
      <c r="C9" s="239" t="s">
        <v>954</v>
      </c>
      <c r="D9" s="240" t="s">
        <v>765</v>
      </c>
      <c r="E9" s="241"/>
      <c r="F9" s="241">
        <v>90000</v>
      </c>
    </row>
    <row r="10" spans="1:6" ht="19.5" customHeight="1">
      <c r="A10" s="242"/>
      <c r="B10" s="239" t="s">
        <v>616</v>
      </c>
      <c r="C10" s="239"/>
      <c r="D10" s="243" t="s">
        <v>644</v>
      </c>
      <c r="E10" s="241"/>
      <c r="F10" s="241">
        <f>F11</f>
        <v>170000</v>
      </c>
    </row>
    <row r="11" spans="1:6" ht="31.5">
      <c r="A11" s="242"/>
      <c r="B11" s="239"/>
      <c r="C11" s="239" t="s">
        <v>955</v>
      </c>
      <c r="D11" s="243" t="s">
        <v>956</v>
      </c>
      <c r="E11" s="241"/>
      <c r="F11" s="241">
        <v>170000</v>
      </c>
    </row>
    <row r="12" spans="1:6" ht="19.5" customHeight="1">
      <c r="A12" s="229" t="s">
        <v>505</v>
      </c>
      <c r="B12" s="230"/>
      <c r="C12" s="230"/>
      <c r="D12" s="231" t="s">
        <v>957</v>
      </c>
      <c r="E12" s="232">
        <v>3300</v>
      </c>
      <c r="F12" s="232"/>
    </row>
    <row r="13" spans="1:6" ht="19.5" customHeight="1">
      <c r="A13" s="244"/>
      <c r="B13" s="234" t="s">
        <v>506</v>
      </c>
      <c r="C13" s="234"/>
      <c r="D13" s="245" t="s">
        <v>958</v>
      </c>
      <c r="E13" s="238">
        <v>3300</v>
      </c>
      <c r="F13" s="238"/>
    </row>
    <row r="14" spans="1:6" ht="78.75">
      <c r="A14" s="246"/>
      <c r="B14" s="247"/>
      <c r="C14" s="247" t="s">
        <v>507</v>
      </c>
      <c r="D14" s="248" t="s">
        <v>747</v>
      </c>
      <c r="E14" s="249">
        <v>3300</v>
      </c>
      <c r="F14" s="249"/>
    </row>
    <row r="15" spans="1:6" ht="15.75">
      <c r="A15" s="229" t="s">
        <v>600</v>
      </c>
      <c r="B15" s="230"/>
      <c r="C15" s="230"/>
      <c r="D15" s="250" t="s">
        <v>959</v>
      </c>
      <c r="E15" s="232">
        <f>E16+E18</f>
        <v>49076</v>
      </c>
      <c r="F15" s="232"/>
    </row>
    <row r="16" spans="1:6" ht="15.75">
      <c r="A16" s="244"/>
      <c r="B16" s="234" t="s">
        <v>960</v>
      </c>
      <c r="C16" s="234"/>
      <c r="D16" s="245" t="s">
        <v>961</v>
      </c>
      <c r="E16" s="238">
        <v>15608</v>
      </c>
      <c r="F16" s="238"/>
    </row>
    <row r="17" spans="1:6" ht="78.75">
      <c r="A17" s="242"/>
      <c r="B17" s="239"/>
      <c r="C17" s="239" t="s">
        <v>507</v>
      </c>
      <c r="D17" s="240" t="s">
        <v>745</v>
      </c>
      <c r="E17" s="241">
        <v>15608</v>
      </c>
      <c r="F17" s="241"/>
    </row>
    <row r="18" spans="1:6" ht="15.75">
      <c r="A18" s="242"/>
      <c r="B18" s="239" t="s">
        <v>962</v>
      </c>
      <c r="C18" s="239"/>
      <c r="D18" s="240" t="s">
        <v>963</v>
      </c>
      <c r="E18" s="241">
        <f>E19+E20</f>
        <v>33468</v>
      </c>
      <c r="F18" s="241"/>
    </row>
    <row r="19" spans="1:6" ht="31.5">
      <c r="A19" s="242"/>
      <c r="B19" s="239"/>
      <c r="C19" s="239" t="s">
        <v>508</v>
      </c>
      <c r="D19" s="243" t="s">
        <v>746</v>
      </c>
      <c r="E19" s="241">
        <v>9316</v>
      </c>
      <c r="F19" s="241"/>
    </row>
    <row r="20" spans="1:6" ht="78.75">
      <c r="A20" s="251"/>
      <c r="B20" s="252"/>
      <c r="C20" s="252" t="s">
        <v>507</v>
      </c>
      <c r="D20" s="253" t="s">
        <v>747</v>
      </c>
      <c r="E20" s="254">
        <v>24152</v>
      </c>
      <c r="F20" s="254"/>
    </row>
    <row r="21" spans="1:6" s="61" customFormat="1" ht="15.75">
      <c r="A21" s="255" t="s">
        <v>964</v>
      </c>
      <c r="B21" s="256"/>
      <c r="C21" s="256"/>
      <c r="D21" s="257" t="s">
        <v>965</v>
      </c>
      <c r="E21" s="258">
        <v>5000</v>
      </c>
      <c r="F21" s="259"/>
    </row>
    <row r="22" spans="1:6" s="61" customFormat="1" ht="15.75">
      <c r="A22" s="260"/>
      <c r="B22" s="239" t="s">
        <v>966</v>
      </c>
      <c r="C22" s="239"/>
      <c r="D22" s="245" t="s">
        <v>649</v>
      </c>
      <c r="E22" s="238">
        <v>5000</v>
      </c>
      <c r="F22" s="241"/>
    </row>
    <row r="23" spans="1:6" s="61" customFormat="1" ht="47.25">
      <c r="A23" s="261"/>
      <c r="B23" s="252"/>
      <c r="C23" s="252" t="s">
        <v>967</v>
      </c>
      <c r="D23" s="248" t="s">
        <v>968</v>
      </c>
      <c r="E23" s="249">
        <v>5000</v>
      </c>
      <c r="F23" s="254"/>
    </row>
    <row r="24" spans="1:6" s="61" customFormat="1" ht="15.75">
      <c r="A24" s="255" t="s">
        <v>601</v>
      </c>
      <c r="B24" s="230"/>
      <c r="C24" s="230"/>
      <c r="D24" s="250" t="s">
        <v>969</v>
      </c>
      <c r="E24" s="232">
        <f>E25+E28</f>
        <v>154299</v>
      </c>
      <c r="F24" s="232"/>
    </row>
    <row r="25" spans="1:6" s="61" customFormat="1" ht="15.75">
      <c r="A25" s="260"/>
      <c r="B25" s="239" t="s">
        <v>970</v>
      </c>
      <c r="C25" s="239"/>
      <c r="D25" s="245" t="s">
        <v>651</v>
      </c>
      <c r="E25" s="238">
        <f>SUM(E26:E27)</f>
        <v>80880</v>
      </c>
      <c r="F25" s="241"/>
    </row>
    <row r="26" spans="1:6" ht="63">
      <c r="A26" s="252"/>
      <c r="B26" s="252"/>
      <c r="C26" s="252">
        <v>2010</v>
      </c>
      <c r="D26" s="262" t="s">
        <v>971</v>
      </c>
      <c r="E26" s="254">
        <v>78880</v>
      </c>
      <c r="F26" s="254"/>
    </row>
    <row r="27" spans="1:6" ht="47.25">
      <c r="A27" s="256"/>
      <c r="B27" s="256"/>
      <c r="C27" s="256">
        <v>2360</v>
      </c>
      <c r="D27" s="263" t="s">
        <v>748</v>
      </c>
      <c r="E27" s="259">
        <v>2000</v>
      </c>
      <c r="F27" s="259"/>
    </row>
    <row r="28" spans="1:6" ht="15.75">
      <c r="A28" s="242"/>
      <c r="B28" s="239" t="s">
        <v>972</v>
      </c>
      <c r="C28" s="239"/>
      <c r="D28" s="243" t="s">
        <v>653</v>
      </c>
      <c r="E28" s="241">
        <f>SUM(E29:E33)</f>
        <v>73419</v>
      </c>
      <c r="F28" s="241"/>
    </row>
    <row r="29" spans="1:6" ht="78.75">
      <c r="A29" s="242"/>
      <c r="B29" s="239"/>
      <c r="C29" s="239" t="s">
        <v>507</v>
      </c>
      <c r="D29" s="240" t="s">
        <v>747</v>
      </c>
      <c r="E29" s="241">
        <v>34619</v>
      </c>
      <c r="F29" s="241"/>
    </row>
    <row r="30" spans="1:6" ht="15.75">
      <c r="A30" s="242"/>
      <c r="B30" s="239"/>
      <c r="C30" s="239" t="s">
        <v>509</v>
      </c>
      <c r="D30" s="243" t="s">
        <v>749</v>
      </c>
      <c r="E30" s="241">
        <v>2800</v>
      </c>
      <c r="F30" s="241"/>
    </row>
    <row r="31" spans="1:6" ht="15.75">
      <c r="A31" s="242"/>
      <c r="B31" s="239"/>
      <c r="C31" s="239" t="s">
        <v>510</v>
      </c>
      <c r="D31" s="243" t="s">
        <v>750</v>
      </c>
      <c r="E31" s="241">
        <v>30000</v>
      </c>
      <c r="F31" s="241"/>
    </row>
    <row r="32" spans="1:6" ht="15.75">
      <c r="A32" s="242"/>
      <c r="B32" s="239"/>
      <c r="C32" s="239" t="s">
        <v>504</v>
      </c>
      <c r="D32" s="243" t="s">
        <v>744</v>
      </c>
      <c r="E32" s="241">
        <v>2000</v>
      </c>
      <c r="F32" s="241"/>
    </row>
    <row r="33" spans="1:6" ht="31.5">
      <c r="A33" s="242"/>
      <c r="B33" s="239"/>
      <c r="C33" s="239" t="s">
        <v>897</v>
      </c>
      <c r="D33" s="243" t="s">
        <v>898</v>
      </c>
      <c r="E33" s="241">
        <v>4000</v>
      </c>
      <c r="F33" s="241"/>
    </row>
    <row r="34" spans="1:6" ht="47.25">
      <c r="A34" s="255" t="s">
        <v>602</v>
      </c>
      <c r="B34" s="256"/>
      <c r="C34" s="256"/>
      <c r="D34" s="257" t="s">
        <v>973</v>
      </c>
      <c r="E34" s="258">
        <v>2243</v>
      </c>
      <c r="F34" s="259"/>
    </row>
    <row r="35" spans="1:6" ht="31.5">
      <c r="A35" s="242"/>
      <c r="B35" s="239">
        <v>75101</v>
      </c>
      <c r="C35" s="239"/>
      <c r="D35" s="240" t="s">
        <v>658</v>
      </c>
      <c r="E35" s="241">
        <v>2243</v>
      </c>
      <c r="F35" s="241"/>
    </row>
    <row r="36" spans="1:6" ht="63">
      <c r="A36" s="246"/>
      <c r="B36" s="247"/>
      <c r="C36" s="247" t="s">
        <v>974</v>
      </c>
      <c r="D36" s="262" t="s">
        <v>971</v>
      </c>
      <c r="E36" s="249">
        <v>2243</v>
      </c>
      <c r="F36" s="254"/>
    </row>
    <row r="37" spans="1:6" ht="31.5">
      <c r="A37" s="255" t="s">
        <v>208</v>
      </c>
      <c r="B37" s="256"/>
      <c r="C37" s="256"/>
      <c r="D37" s="257" t="s">
        <v>209</v>
      </c>
      <c r="E37" s="258"/>
      <c r="F37" s="258">
        <f>SUM(F38)</f>
        <v>52767</v>
      </c>
    </row>
    <row r="38" spans="1:6" ht="15.75">
      <c r="A38" s="242"/>
      <c r="B38" s="239" t="s">
        <v>210</v>
      </c>
      <c r="C38" s="239"/>
      <c r="D38" s="240" t="s">
        <v>663</v>
      </c>
      <c r="E38" s="241"/>
      <c r="F38" s="241">
        <f>SUM(F39:F40)</f>
        <v>52767</v>
      </c>
    </row>
    <row r="39" spans="1:6" ht="47.25">
      <c r="A39" s="244"/>
      <c r="B39" s="234"/>
      <c r="C39" s="234" t="s">
        <v>211</v>
      </c>
      <c r="D39" s="240" t="s">
        <v>212</v>
      </c>
      <c r="E39" s="238"/>
      <c r="F39" s="238">
        <v>32768</v>
      </c>
    </row>
    <row r="40" spans="1:6" ht="63">
      <c r="A40" s="246"/>
      <c r="B40" s="247"/>
      <c r="C40" s="247" t="s">
        <v>486</v>
      </c>
      <c r="D40" s="262" t="s">
        <v>487</v>
      </c>
      <c r="E40" s="249"/>
      <c r="F40" s="249">
        <v>19999</v>
      </c>
    </row>
    <row r="41" spans="1:6" ht="78.75">
      <c r="A41" s="229" t="s">
        <v>603</v>
      </c>
      <c r="B41" s="264"/>
      <c r="C41" s="264"/>
      <c r="D41" s="231" t="s">
        <v>975</v>
      </c>
      <c r="E41" s="232">
        <f>E42+E44+E51+E61+E66</f>
        <v>8581260</v>
      </c>
      <c r="F41" s="259"/>
    </row>
    <row r="42" spans="1:6" ht="15.75">
      <c r="A42" s="244"/>
      <c r="B42" s="234" t="s">
        <v>976</v>
      </c>
      <c r="C42" s="234"/>
      <c r="D42" s="243" t="s">
        <v>977</v>
      </c>
      <c r="E42" s="238">
        <v>28600</v>
      </c>
      <c r="F42" s="241"/>
    </row>
    <row r="43" spans="1:6" ht="31.5">
      <c r="A43" s="242"/>
      <c r="B43" s="239"/>
      <c r="C43" s="239" t="s">
        <v>511</v>
      </c>
      <c r="D43" s="243" t="s">
        <v>751</v>
      </c>
      <c r="E43" s="241">
        <v>28600</v>
      </c>
      <c r="F43" s="241"/>
    </row>
    <row r="44" spans="1:6" ht="63">
      <c r="A44" s="242"/>
      <c r="B44" s="239" t="s">
        <v>978</v>
      </c>
      <c r="C44" s="239"/>
      <c r="D44" s="243" t="s">
        <v>979</v>
      </c>
      <c r="E44" s="241">
        <f>SUM(E45:E50)</f>
        <v>2242874</v>
      </c>
      <c r="F44" s="241"/>
    </row>
    <row r="45" spans="1:6" ht="15.75">
      <c r="A45" s="242"/>
      <c r="B45" s="239"/>
      <c r="C45" s="239" t="s">
        <v>512</v>
      </c>
      <c r="D45" s="243" t="s">
        <v>752</v>
      </c>
      <c r="E45" s="241">
        <v>2162814</v>
      </c>
      <c r="F45" s="241"/>
    </row>
    <row r="46" spans="1:6" ht="15.75">
      <c r="A46" s="242"/>
      <c r="B46" s="239"/>
      <c r="C46" s="239" t="s">
        <v>513</v>
      </c>
      <c r="D46" s="243" t="s">
        <v>756</v>
      </c>
      <c r="E46" s="241">
        <v>30050</v>
      </c>
      <c r="F46" s="241"/>
    </row>
    <row r="47" spans="1:6" ht="15.75">
      <c r="A47" s="251"/>
      <c r="B47" s="252"/>
      <c r="C47" s="252" t="s">
        <v>514</v>
      </c>
      <c r="D47" s="262" t="s">
        <v>757</v>
      </c>
      <c r="E47" s="254">
        <v>36835</v>
      </c>
      <c r="F47" s="254"/>
    </row>
    <row r="48" spans="1:6" ht="15.75">
      <c r="A48" s="349"/>
      <c r="B48" s="256"/>
      <c r="C48" s="256" t="s">
        <v>515</v>
      </c>
      <c r="D48" s="263" t="s">
        <v>758</v>
      </c>
      <c r="E48" s="259">
        <v>4175</v>
      </c>
      <c r="F48" s="259"/>
    </row>
    <row r="49" spans="1:6" ht="15.75">
      <c r="A49" s="242"/>
      <c r="B49" s="239"/>
      <c r="C49" s="239" t="s">
        <v>516</v>
      </c>
      <c r="D49" s="243" t="s">
        <v>980</v>
      </c>
      <c r="E49" s="241">
        <v>8000</v>
      </c>
      <c r="F49" s="241"/>
    </row>
    <row r="50" spans="1:6" ht="31.5">
      <c r="A50" s="242"/>
      <c r="B50" s="239"/>
      <c r="C50" s="239" t="s">
        <v>517</v>
      </c>
      <c r="D50" s="243" t="s">
        <v>594</v>
      </c>
      <c r="E50" s="241">
        <v>1000</v>
      </c>
      <c r="F50" s="241"/>
    </row>
    <row r="51" spans="1:6" ht="63">
      <c r="A51" s="242"/>
      <c r="B51" s="239" t="s">
        <v>981</v>
      </c>
      <c r="C51" s="239"/>
      <c r="D51" s="243" t="s">
        <v>982</v>
      </c>
      <c r="E51" s="241">
        <f>SUM(E52:E60)</f>
        <v>1963699</v>
      </c>
      <c r="F51" s="241"/>
    </row>
    <row r="52" spans="1:6" ht="15.75">
      <c r="A52" s="242"/>
      <c r="B52" s="239"/>
      <c r="C52" s="239" t="s">
        <v>512</v>
      </c>
      <c r="D52" s="243" t="s">
        <v>752</v>
      </c>
      <c r="E52" s="241">
        <v>722274</v>
      </c>
      <c r="F52" s="241"/>
    </row>
    <row r="53" spans="1:6" ht="15.75">
      <c r="A53" s="242"/>
      <c r="B53" s="239"/>
      <c r="C53" s="239" t="s">
        <v>513</v>
      </c>
      <c r="D53" s="243" t="s">
        <v>756</v>
      </c>
      <c r="E53" s="241">
        <v>785237</v>
      </c>
      <c r="F53" s="241"/>
    </row>
    <row r="54" spans="1:6" ht="15.75">
      <c r="A54" s="242"/>
      <c r="B54" s="239"/>
      <c r="C54" s="239" t="s">
        <v>514</v>
      </c>
      <c r="D54" s="243" t="s">
        <v>757</v>
      </c>
      <c r="E54" s="241">
        <v>21123</v>
      </c>
      <c r="F54" s="241"/>
    </row>
    <row r="55" spans="1:6" ht="15.75">
      <c r="A55" s="239"/>
      <c r="B55" s="239"/>
      <c r="C55" s="239" t="s">
        <v>515</v>
      </c>
      <c r="D55" s="243" t="s">
        <v>758</v>
      </c>
      <c r="E55" s="241">
        <v>83765</v>
      </c>
      <c r="F55" s="241"/>
    </row>
    <row r="56" spans="1:6" ht="15.75">
      <c r="A56" s="239"/>
      <c r="B56" s="239"/>
      <c r="C56" s="239" t="s">
        <v>811</v>
      </c>
      <c r="D56" s="243" t="s">
        <v>759</v>
      </c>
      <c r="E56" s="241">
        <v>20000</v>
      </c>
      <c r="F56" s="241"/>
    </row>
    <row r="57" spans="1:6" ht="15.75">
      <c r="A57" s="242"/>
      <c r="B57" s="239"/>
      <c r="C57" s="239" t="s">
        <v>812</v>
      </c>
      <c r="D57" s="243" t="s">
        <v>207</v>
      </c>
      <c r="E57" s="241">
        <v>3300</v>
      </c>
      <c r="F57" s="241"/>
    </row>
    <row r="58" spans="1:6" ht="15.75">
      <c r="A58" s="242"/>
      <c r="B58" s="239"/>
      <c r="C58" s="239" t="s">
        <v>813</v>
      </c>
      <c r="D58" s="243" t="s">
        <v>760</v>
      </c>
      <c r="E58" s="241">
        <v>205000</v>
      </c>
      <c r="F58" s="241"/>
    </row>
    <row r="59" spans="1:6" ht="15.75">
      <c r="A59" s="242"/>
      <c r="B59" s="239"/>
      <c r="C59" s="239" t="s">
        <v>516</v>
      </c>
      <c r="D59" s="243" t="s">
        <v>980</v>
      </c>
      <c r="E59" s="241">
        <v>120000</v>
      </c>
      <c r="F59" s="241"/>
    </row>
    <row r="60" spans="1:6" ht="31.5">
      <c r="A60" s="242"/>
      <c r="B60" s="239"/>
      <c r="C60" s="239" t="s">
        <v>517</v>
      </c>
      <c r="D60" s="243" t="s">
        <v>594</v>
      </c>
      <c r="E60" s="241">
        <v>3000</v>
      </c>
      <c r="F60" s="241"/>
    </row>
    <row r="61" spans="1:6" ht="36.75" customHeight="1">
      <c r="A61" s="242"/>
      <c r="B61" s="239" t="s">
        <v>983</v>
      </c>
      <c r="C61" s="239"/>
      <c r="D61" s="243" t="s">
        <v>984</v>
      </c>
      <c r="E61" s="241">
        <f>SUM(E62:E65)</f>
        <v>270000</v>
      </c>
      <c r="F61" s="241"/>
    </row>
    <row r="62" spans="1:6" ht="15.75">
      <c r="A62" s="242"/>
      <c r="B62" s="239"/>
      <c r="C62" s="239" t="s">
        <v>814</v>
      </c>
      <c r="D62" s="243" t="s">
        <v>761</v>
      </c>
      <c r="E62" s="241">
        <v>50000</v>
      </c>
      <c r="F62" s="241"/>
    </row>
    <row r="63" spans="1:6" ht="31.5">
      <c r="A63" s="242"/>
      <c r="B63" s="239"/>
      <c r="C63" s="239" t="s">
        <v>815</v>
      </c>
      <c r="D63" s="243" t="s">
        <v>762</v>
      </c>
      <c r="E63" s="241">
        <v>210000</v>
      </c>
      <c r="F63" s="241"/>
    </row>
    <row r="64" spans="1:6" ht="47.25">
      <c r="A64" s="242"/>
      <c r="B64" s="239"/>
      <c r="C64" s="239" t="s">
        <v>899</v>
      </c>
      <c r="D64" s="243" t="s">
        <v>900</v>
      </c>
      <c r="E64" s="241">
        <v>5000</v>
      </c>
      <c r="F64" s="241"/>
    </row>
    <row r="65" spans="1:6" ht="15.75">
      <c r="A65" s="242"/>
      <c r="B65" s="239"/>
      <c r="C65" s="239" t="s">
        <v>901</v>
      </c>
      <c r="D65" s="243" t="s">
        <v>902</v>
      </c>
      <c r="E65" s="241">
        <v>5000</v>
      </c>
      <c r="F65" s="241"/>
    </row>
    <row r="66" spans="1:6" ht="31.5">
      <c r="A66" s="242"/>
      <c r="B66" s="239" t="s">
        <v>985</v>
      </c>
      <c r="C66" s="239"/>
      <c r="D66" s="243" t="s">
        <v>986</v>
      </c>
      <c r="E66" s="241">
        <f>SUM(E67:E68)</f>
        <v>4076087</v>
      </c>
      <c r="F66" s="241"/>
    </row>
    <row r="67" spans="1:6" ht="15.75">
      <c r="A67" s="242"/>
      <c r="B67" s="239"/>
      <c r="C67" s="239" t="s">
        <v>266</v>
      </c>
      <c r="D67" s="243" t="s">
        <v>763</v>
      </c>
      <c r="E67" s="241">
        <v>3775187</v>
      </c>
      <c r="F67" s="241"/>
    </row>
    <row r="68" spans="1:6" ht="15.75">
      <c r="A68" s="251"/>
      <c r="B68" s="252"/>
      <c r="C68" s="252" t="s">
        <v>267</v>
      </c>
      <c r="D68" s="262" t="s">
        <v>764</v>
      </c>
      <c r="E68" s="254">
        <v>300900</v>
      </c>
      <c r="F68" s="254"/>
    </row>
    <row r="69" spans="1:6" ht="15.75">
      <c r="A69" s="255" t="s">
        <v>604</v>
      </c>
      <c r="B69" s="256"/>
      <c r="C69" s="256"/>
      <c r="D69" s="257" t="s">
        <v>987</v>
      </c>
      <c r="E69" s="258">
        <f>E70+E72+E74</f>
        <v>9862045</v>
      </c>
      <c r="F69" s="259"/>
    </row>
    <row r="70" spans="1:6" ht="31.5">
      <c r="A70" s="260"/>
      <c r="B70" s="239" t="s">
        <v>988</v>
      </c>
      <c r="C70" s="239"/>
      <c r="D70" s="245" t="s">
        <v>989</v>
      </c>
      <c r="E70" s="238">
        <v>6516874</v>
      </c>
      <c r="F70" s="241"/>
    </row>
    <row r="71" spans="1:6" ht="15.75">
      <c r="A71" s="242"/>
      <c r="B71" s="239"/>
      <c r="C71" s="239">
        <v>2920</v>
      </c>
      <c r="D71" s="243" t="s">
        <v>1002</v>
      </c>
      <c r="E71" s="241">
        <v>6516874</v>
      </c>
      <c r="F71" s="241"/>
    </row>
    <row r="72" spans="1:6" ht="15.75">
      <c r="A72" s="242"/>
      <c r="B72" s="239" t="s">
        <v>1003</v>
      </c>
      <c r="C72" s="239"/>
      <c r="D72" s="243" t="s">
        <v>1004</v>
      </c>
      <c r="E72" s="241">
        <v>3343759</v>
      </c>
      <c r="F72" s="241"/>
    </row>
    <row r="73" spans="1:6" ht="15.75">
      <c r="A73" s="242"/>
      <c r="B73" s="239"/>
      <c r="C73" s="239">
        <v>2920</v>
      </c>
      <c r="D73" s="243" t="s">
        <v>1005</v>
      </c>
      <c r="E73" s="241">
        <v>3343759</v>
      </c>
      <c r="F73" s="241"/>
    </row>
    <row r="74" spans="1:6" ht="15.75">
      <c r="A74" s="242"/>
      <c r="B74" s="239" t="s">
        <v>1006</v>
      </c>
      <c r="C74" s="239"/>
      <c r="D74" s="243" t="s">
        <v>1007</v>
      </c>
      <c r="E74" s="241">
        <v>1412</v>
      </c>
      <c r="F74" s="265"/>
    </row>
    <row r="75" spans="1:6" ht="15.75">
      <c r="A75" s="251"/>
      <c r="B75" s="252"/>
      <c r="C75" s="252">
        <v>2920</v>
      </c>
      <c r="D75" s="262" t="s">
        <v>1005</v>
      </c>
      <c r="E75" s="254">
        <v>1412</v>
      </c>
      <c r="F75" s="266"/>
    </row>
    <row r="76" spans="1:6" ht="15.75">
      <c r="A76" s="255" t="s">
        <v>605</v>
      </c>
      <c r="B76" s="256"/>
      <c r="C76" s="256"/>
      <c r="D76" s="257" t="s">
        <v>1008</v>
      </c>
      <c r="E76" s="258">
        <f>E77+E81+E84</f>
        <v>162854</v>
      </c>
      <c r="F76" s="232">
        <f>F77+F81</f>
        <v>332500</v>
      </c>
    </row>
    <row r="77" spans="1:6" ht="15.75">
      <c r="A77" s="260"/>
      <c r="B77" s="239" t="s">
        <v>1009</v>
      </c>
      <c r="C77" s="239"/>
      <c r="D77" s="245" t="s">
        <v>736</v>
      </c>
      <c r="E77" s="238">
        <v>23354</v>
      </c>
      <c r="F77" s="241">
        <f>F80</f>
        <v>178500</v>
      </c>
    </row>
    <row r="78" spans="1:6" ht="78.75">
      <c r="A78" s="242"/>
      <c r="B78" s="239"/>
      <c r="C78" s="239" t="s">
        <v>507</v>
      </c>
      <c r="D78" s="243" t="s">
        <v>747</v>
      </c>
      <c r="E78" s="241">
        <v>19354</v>
      </c>
      <c r="F78" s="241"/>
    </row>
    <row r="79" spans="1:6" ht="15.75">
      <c r="A79" s="251"/>
      <c r="B79" s="252"/>
      <c r="C79" s="252" t="s">
        <v>509</v>
      </c>
      <c r="D79" s="262" t="s">
        <v>749</v>
      </c>
      <c r="E79" s="254">
        <v>4000</v>
      </c>
      <c r="F79" s="254"/>
    </row>
    <row r="80" spans="1:6" ht="63">
      <c r="A80" s="349"/>
      <c r="B80" s="256"/>
      <c r="C80" s="256" t="s">
        <v>1010</v>
      </c>
      <c r="D80" s="313" t="s">
        <v>1011</v>
      </c>
      <c r="E80" s="259"/>
      <c r="F80" s="259">
        <v>178500</v>
      </c>
    </row>
    <row r="81" spans="1:6" ht="15.75">
      <c r="A81" s="242"/>
      <c r="B81" s="239" t="s">
        <v>1012</v>
      </c>
      <c r="C81" s="239"/>
      <c r="D81" s="243" t="s">
        <v>738</v>
      </c>
      <c r="E81" s="241">
        <v>134000</v>
      </c>
      <c r="F81" s="241">
        <f>F83</f>
        <v>154000</v>
      </c>
    </row>
    <row r="82" spans="1:6" ht="15.75">
      <c r="A82" s="242"/>
      <c r="B82" s="239"/>
      <c r="C82" s="239" t="s">
        <v>509</v>
      </c>
      <c r="D82" s="243" t="s">
        <v>749</v>
      </c>
      <c r="E82" s="241">
        <v>134000</v>
      </c>
      <c r="F82" s="241"/>
    </row>
    <row r="83" spans="1:6" ht="63">
      <c r="A83" s="239"/>
      <c r="B83" s="239"/>
      <c r="C83" s="239" t="s">
        <v>1010</v>
      </c>
      <c r="D83" s="240" t="s">
        <v>1011</v>
      </c>
      <c r="E83" s="241"/>
      <c r="F83" s="241">
        <v>154000</v>
      </c>
    </row>
    <row r="84" spans="1:6" ht="15.75">
      <c r="A84" s="239"/>
      <c r="B84" s="239" t="s">
        <v>1013</v>
      </c>
      <c r="C84" s="239"/>
      <c r="D84" s="243" t="s">
        <v>739</v>
      </c>
      <c r="E84" s="241">
        <v>5500</v>
      </c>
      <c r="F84" s="241"/>
    </row>
    <row r="85" spans="1:6" ht="78.75">
      <c r="A85" s="242"/>
      <c r="B85" s="239"/>
      <c r="C85" s="239" t="s">
        <v>507</v>
      </c>
      <c r="D85" s="240" t="s">
        <v>747</v>
      </c>
      <c r="E85" s="241">
        <v>4000</v>
      </c>
      <c r="F85" s="241"/>
    </row>
    <row r="86" spans="1:6" ht="15.75">
      <c r="A86" s="251"/>
      <c r="B86" s="252"/>
      <c r="C86" s="252" t="s">
        <v>509</v>
      </c>
      <c r="D86" s="262" t="s">
        <v>749</v>
      </c>
      <c r="E86" s="254">
        <v>1500</v>
      </c>
      <c r="F86" s="254"/>
    </row>
    <row r="87" spans="1:6" ht="15.75">
      <c r="A87" s="255" t="s">
        <v>606</v>
      </c>
      <c r="B87" s="256"/>
      <c r="C87" s="256"/>
      <c r="D87" s="267" t="s">
        <v>111</v>
      </c>
      <c r="E87" s="258">
        <f>E88+E90+E92+E94+E97+E100+E104</f>
        <v>4461494</v>
      </c>
      <c r="F87" s="259"/>
    </row>
    <row r="88" spans="1:6" ht="15.75">
      <c r="A88" s="260"/>
      <c r="B88" s="239" t="s">
        <v>1014</v>
      </c>
      <c r="C88" s="239"/>
      <c r="D88" s="245" t="s">
        <v>771</v>
      </c>
      <c r="E88" s="238">
        <v>235313</v>
      </c>
      <c r="F88" s="241"/>
    </row>
    <row r="89" spans="1:6" ht="63">
      <c r="A89" s="242"/>
      <c r="B89" s="239"/>
      <c r="C89" s="239">
        <v>2010</v>
      </c>
      <c r="D89" s="240" t="s">
        <v>971</v>
      </c>
      <c r="E89" s="241">
        <v>235313</v>
      </c>
      <c r="F89" s="241"/>
    </row>
    <row r="90" spans="1:6" ht="47.25">
      <c r="A90" s="242"/>
      <c r="B90" s="239" t="s">
        <v>1015</v>
      </c>
      <c r="C90" s="239"/>
      <c r="D90" s="240" t="s">
        <v>772</v>
      </c>
      <c r="E90" s="241">
        <v>3229860</v>
      </c>
      <c r="F90" s="241"/>
    </row>
    <row r="91" spans="1:6" ht="63">
      <c r="A91" s="242"/>
      <c r="B91" s="239"/>
      <c r="C91" s="239">
        <v>2010</v>
      </c>
      <c r="D91" s="240" t="s">
        <v>971</v>
      </c>
      <c r="E91" s="241">
        <v>3229860</v>
      </c>
      <c r="F91" s="241"/>
    </row>
    <row r="92" spans="1:6" ht="47.25">
      <c r="A92" s="242"/>
      <c r="B92" s="239" t="s">
        <v>1016</v>
      </c>
      <c r="C92" s="239"/>
      <c r="D92" s="240" t="s">
        <v>773</v>
      </c>
      <c r="E92" s="241">
        <v>17730</v>
      </c>
      <c r="F92" s="241"/>
    </row>
    <row r="93" spans="1:6" ht="63">
      <c r="A93" s="242"/>
      <c r="B93" s="239"/>
      <c r="C93" s="239">
        <v>2010</v>
      </c>
      <c r="D93" s="243" t="s">
        <v>971</v>
      </c>
      <c r="E93" s="241">
        <v>17730</v>
      </c>
      <c r="F93" s="241"/>
    </row>
    <row r="94" spans="1:6" ht="31.5">
      <c r="A94" s="242"/>
      <c r="B94" s="239" t="s">
        <v>1017</v>
      </c>
      <c r="C94" s="239"/>
      <c r="D94" s="243" t="s">
        <v>774</v>
      </c>
      <c r="E94" s="241">
        <f>SUM(E95:E96)</f>
        <v>423080</v>
      </c>
      <c r="F94" s="241"/>
    </row>
    <row r="95" spans="1:6" ht="63">
      <c r="A95" s="242"/>
      <c r="B95" s="239"/>
      <c r="C95" s="239">
        <v>2010</v>
      </c>
      <c r="D95" s="240" t="s">
        <v>1018</v>
      </c>
      <c r="E95" s="241">
        <v>135480</v>
      </c>
      <c r="F95" s="241"/>
    </row>
    <row r="96" spans="1:6" ht="47.25">
      <c r="A96" s="242"/>
      <c r="B96" s="239"/>
      <c r="C96" s="239">
        <v>2030</v>
      </c>
      <c r="D96" s="240" t="s">
        <v>1020</v>
      </c>
      <c r="E96" s="241">
        <v>287600</v>
      </c>
      <c r="F96" s="241"/>
    </row>
    <row r="97" spans="1:6" ht="15.75">
      <c r="A97" s="242"/>
      <c r="B97" s="239" t="s">
        <v>1021</v>
      </c>
      <c r="C97" s="239"/>
      <c r="D97" s="240" t="s">
        <v>776</v>
      </c>
      <c r="E97" s="241">
        <f>SUM(E98:E99)</f>
        <v>325234</v>
      </c>
      <c r="F97" s="241"/>
    </row>
    <row r="98" spans="1:6" ht="15.75">
      <c r="A98" s="251"/>
      <c r="B98" s="252"/>
      <c r="C98" s="252" t="s">
        <v>510</v>
      </c>
      <c r="D98" s="253" t="s">
        <v>750</v>
      </c>
      <c r="E98" s="254">
        <v>5000</v>
      </c>
      <c r="F98" s="254"/>
    </row>
    <row r="99" spans="1:6" ht="47.25">
      <c r="A99" s="349"/>
      <c r="B99" s="256"/>
      <c r="C99" s="256">
        <v>2030</v>
      </c>
      <c r="D99" s="313" t="s">
        <v>1022</v>
      </c>
      <c r="E99" s="259">
        <v>320234</v>
      </c>
      <c r="F99" s="259"/>
    </row>
    <row r="100" spans="1:6" ht="15.75">
      <c r="A100" s="242"/>
      <c r="B100" s="239" t="s">
        <v>1023</v>
      </c>
      <c r="C100" s="239"/>
      <c r="D100" s="240" t="s">
        <v>777</v>
      </c>
      <c r="E100" s="241">
        <f>SUM(E101:E103)</f>
        <v>108698</v>
      </c>
      <c r="F100" s="241"/>
    </row>
    <row r="101" spans="1:6" ht="15.75">
      <c r="A101" s="242"/>
      <c r="B101" s="239"/>
      <c r="C101" s="239" t="s">
        <v>509</v>
      </c>
      <c r="D101" s="240" t="s">
        <v>749</v>
      </c>
      <c r="E101" s="241">
        <v>13130</v>
      </c>
      <c r="F101" s="241"/>
    </row>
    <row r="102" spans="1:6" ht="63">
      <c r="A102" s="239"/>
      <c r="B102" s="239"/>
      <c r="C102" s="239">
        <v>2010</v>
      </c>
      <c r="D102" s="240" t="s">
        <v>1018</v>
      </c>
      <c r="E102" s="241">
        <v>95468</v>
      </c>
      <c r="F102" s="241"/>
    </row>
    <row r="103" spans="1:6" ht="47.25">
      <c r="A103" s="239"/>
      <c r="B103" s="239"/>
      <c r="C103" s="239" t="s">
        <v>96</v>
      </c>
      <c r="D103" s="240" t="s">
        <v>97</v>
      </c>
      <c r="E103" s="241">
        <v>100</v>
      </c>
      <c r="F103" s="241"/>
    </row>
    <row r="104" spans="1:6" ht="15.75">
      <c r="A104" s="239"/>
      <c r="B104" s="239" t="s">
        <v>1024</v>
      </c>
      <c r="C104" s="239"/>
      <c r="D104" s="243" t="s">
        <v>644</v>
      </c>
      <c r="E104" s="241">
        <v>121579</v>
      </c>
      <c r="F104" s="241"/>
    </row>
    <row r="105" spans="1:6" ht="47.25">
      <c r="A105" s="251"/>
      <c r="B105" s="252"/>
      <c r="C105" s="252">
        <v>2030</v>
      </c>
      <c r="D105" s="253" t="s">
        <v>1022</v>
      </c>
      <c r="E105" s="254">
        <v>121579</v>
      </c>
      <c r="F105" s="254"/>
    </row>
    <row r="106" spans="1:6" ht="31.5">
      <c r="A106" s="255" t="s">
        <v>607</v>
      </c>
      <c r="B106" s="256"/>
      <c r="C106" s="256"/>
      <c r="D106" s="257" t="s">
        <v>1025</v>
      </c>
      <c r="E106" s="258"/>
      <c r="F106" s="232">
        <f>F107</f>
        <v>1814179</v>
      </c>
    </row>
    <row r="107" spans="1:6" ht="15.75">
      <c r="A107" s="260"/>
      <c r="B107" s="239" t="s">
        <v>1026</v>
      </c>
      <c r="C107" s="239"/>
      <c r="D107" s="245" t="s">
        <v>644</v>
      </c>
      <c r="E107" s="268"/>
      <c r="F107" s="238">
        <f>SUM(F108:F109)</f>
        <v>1814179</v>
      </c>
    </row>
    <row r="108" spans="1:6" ht="47.25">
      <c r="A108" s="242"/>
      <c r="B108" s="239"/>
      <c r="C108" s="239">
        <v>6290</v>
      </c>
      <c r="D108" s="240" t="s">
        <v>765</v>
      </c>
      <c r="E108" s="241"/>
      <c r="F108" s="241">
        <v>955429</v>
      </c>
    </row>
    <row r="109" spans="1:6" ht="47.25">
      <c r="A109" s="251"/>
      <c r="B109" s="252"/>
      <c r="C109" s="252" t="s">
        <v>954</v>
      </c>
      <c r="D109" s="253" t="s">
        <v>765</v>
      </c>
      <c r="E109" s="254"/>
      <c r="F109" s="254">
        <v>858750</v>
      </c>
    </row>
    <row r="110" spans="1:6" ht="15.75">
      <c r="A110" s="233" t="s">
        <v>1027</v>
      </c>
      <c r="B110" s="239"/>
      <c r="C110" s="239"/>
      <c r="D110" s="269" t="s">
        <v>1028</v>
      </c>
      <c r="E110" s="270">
        <v>15100</v>
      </c>
      <c r="F110" s="271"/>
    </row>
    <row r="111" spans="1:6" ht="15.75">
      <c r="A111" s="242"/>
      <c r="B111" s="239" t="s">
        <v>1029</v>
      </c>
      <c r="C111" s="239"/>
      <c r="D111" s="240" t="s">
        <v>273</v>
      </c>
      <c r="E111" s="265">
        <f>SUM(E112:E113)</f>
        <v>15100</v>
      </c>
      <c r="F111" s="265"/>
    </row>
    <row r="112" spans="1:6" ht="78.75">
      <c r="A112" s="242"/>
      <c r="B112" s="239"/>
      <c r="C112" s="239" t="s">
        <v>507</v>
      </c>
      <c r="D112" s="243" t="s">
        <v>747</v>
      </c>
      <c r="E112" s="265">
        <v>11800</v>
      </c>
      <c r="F112" s="265"/>
    </row>
    <row r="113" spans="1:6" ht="15.75">
      <c r="A113" s="251"/>
      <c r="B113" s="252"/>
      <c r="C113" s="252" t="s">
        <v>509</v>
      </c>
      <c r="D113" s="262" t="s">
        <v>749</v>
      </c>
      <c r="E113" s="266">
        <v>3300</v>
      </c>
      <c r="F113" s="266"/>
    </row>
    <row r="114" spans="1:6" ht="15.75">
      <c r="A114" s="355" t="s">
        <v>495</v>
      </c>
      <c r="B114" s="356"/>
      <c r="C114" s="356"/>
      <c r="D114" s="356"/>
      <c r="E114" s="209">
        <f>E12+E15+E21+E24+E34+E41+E69+E76+E87+E106+E110</f>
        <v>23296671</v>
      </c>
      <c r="F114" s="272">
        <f>F7+F76+F106+F37</f>
        <v>2459446</v>
      </c>
    </row>
    <row r="116" ht="12.75">
      <c r="E116" s="273">
        <f>E114+F114</f>
        <v>25756117</v>
      </c>
    </row>
  </sheetData>
  <sheetProtection/>
  <mergeCells count="8">
    <mergeCell ref="F4:F5"/>
    <mergeCell ref="A114:D114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3937007874015748" top="1.220472440944882" bottom="0.7874015748031497" header="0.5118110236220472" footer="0.5118110236220472"/>
  <pageSetup horizontalDpi="300" verticalDpi="300" orientation="portrait" paperSize="9" scale="95" r:id="rId1"/>
  <headerFooter alignWithMargins="0">
    <oddHeader>&amp;R&amp;9Załącznik nr &amp;A
do uchwały Rady Miejskiej w Sędziszowie nr XVI/171/2008
z dnia  22 lutego 2008 roku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4"/>
  <sheetViews>
    <sheetView zoomScalePageLayoutView="0" workbookViewId="0" topLeftCell="A7">
      <selection activeCell="L20" sqref="L20"/>
    </sheetView>
  </sheetViews>
  <sheetFormatPr defaultColWidth="9.00390625" defaultRowHeight="12.75"/>
  <cols>
    <col min="1" max="1" width="20.375" style="1" customWidth="1"/>
    <col min="2" max="2" width="6.375" style="1" customWidth="1"/>
    <col min="3" max="3" width="9.00390625" style="1" customWidth="1"/>
    <col min="4" max="4" width="14.00390625" style="1" customWidth="1"/>
    <col min="5" max="5" width="7.625" style="304" customWidth="1"/>
    <col min="6" max="6" width="14.125" style="1" customWidth="1"/>
    <col min="7" max="7" width="13.375" style="1" customWidth="1"/>
    <col min="8" max="8" width="15.875" style="1" customWidth="1"/>
    <col min="9" max="9" width="14.00390625" style="0" customWidth="1"/>
    <col min="10" max="10" width="11.62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389" t="s">
        <v>253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289"/>
    </row>
    <row r="2" ht="12.75">
      <c r="M2" s="60" t="s">
        <v>372</v>
      </c>
    </row>
    <row r="3" spans="1:82" ht="20.25" customHeight="1">
      <c r="A3" s="390" t="s">
        <v>374</v>
      </c>
      <c r="B3" s="374" t="s">
        <v>329</v>
      </c>
      <c r="C3" s="386" t="s">
        <v>330</v>
      </c>
      <c r="D3" s="375" t="s">
        <v>254</v>
      </c>
      <c r="E3" s="393" t="s">
        <v>331</v>
      </c>
      <c r="F3" s="375" t="s">
        <v>493</v>
      </c>
      <c r="G3" s="375" t="s">
        <v>453</v>
      </c>
      <c r="H3" s="375"/>
      <c r="I3" s="375"/>
      <c r="J3" s="375"/>
      <c r="K3" s="375"/>
      <c r="L3" s="375"/>
      <c r="M3" s="375"/>
      <c r="CA3" s="1"/>
      <c r="CB3" s="1"/>
      <c r="CC3" s="1"/>
      <c r="CD3" s="1"/>
    </row>
    <row r="4" spans="1:82" ht="18" customHeight="1">
      <c r="A4" s="391"/>
      <c r="B4" s="374"/>
      <c r="C4" s="387"/>
      <c r="D4" s="374"/>
      <c r="E4" s="394"/>
      <c r="F4" s="375"/>
      <c r="G4" s="375" t="s">
        <v>491</v>
      </c>
      <c r="H4" s="375" t="s">
        <v>333</v>
      </c>
      <c r="I4" s="375"/>
      <c r="J4" s="375"/>
      <c r="K4" s="375"/>
      <c r="L4" s="375"/>
      <c r="M4" s="375" t="s">
        <v>492</v>
      </c>
      <c r="CA4" s="1"/>
      <c r="CB4" s="1"/>
      <c r="CC4" s="1"/>
      <c r="CD4" s="1"/>
    </row>
    <row r="5" spans="1:82" ht="57" customHeight="1">
      <c r="A5" s="392"/>
      <c r="B5" s="374"/>
      <c r="C5" s="388"/>
      <c r="D5" s="374"/>
      <c r="E5" s="394"/>
      <c r="F5" s="375"/>
      <c r="G5" s="375"/>
      <c r="H5" s="14" t="s">
        <v>488</v>
      </c>
      <c r="I5" s="14" t="s">
        <v>489</v>
      </c>
      <c r="J5" s="14" t="s">
        <v>490</v>
      </c>
      <c r="K5" s="14" t="s">
        <v>255</v>
      </c>
      <c r="L5" s="14" t="s">
        <v>256</v>
      </c>
      <c r="M5" s="375"/>
      <c r="CA5" s="1"/>
      <c r="CB5" s="1"/>
      <c r="CC5" s="1"/>
      <c r="CD5" s="1"/>
    </row>
    <row r="6" spans="1:82" ht="8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CA6" s="1"/>
      <c r="CB6" s="1"/>
      <c r="CC6" s="1"/>
      <c r="CD6" s="1"/>
    </row>
    <row r="7" spans="1:82" ht="50.25" customHeight="1">
      <c r="A7" s="395" t="s">
        <v>257</v>
      </c>
      <c r="B7" s="396"/>
      <c r="C7" s="397"/>
      <c r="D7" s="352">
        <v>19999</v>
      </c>
      <c r="E7" s="306"/>
      <c r="F7" s="352">
        <v>519999</v>
      </c>
      <c r="G7" s="352">
        <v>500000</v>
      </c>
      <c r="H7" s="307"/>
      <c r="I7" s="307"/>
      <c r="J7" s="352">
        <v>500000</v>
      </c>
      <c r="K7" s="307"/>
      <c r="L7" s="307"/>
      <c r="M7" s="352">
        <v>19999</v>
      </c>
      <c r="CA7" s="1"/>
      <c r="CB7" s="1"/>
      <c r="CC7" s="1"/>
      <c r="CD7" s="1"/>
    </row>
    <row r="8" spans="1:82" ht="51">
      <c r="A8" s="350" t="s">
        <v>410</v>
      </c>
      <c r="B8" s="19">
        <v>600</v>
      </c>
      <c r="C8" s="19">
        <v>60014</v>
      </c>
      <c r="D8" s="19"/>
      <c r="E8" s="308">
        <v>2320</v>
      </c>
      <c r="F8" s="205">
        <v>500000</v>
      </c>
      <c r="G8" s="205">
        <v>500000</v>
      </c>
      <c r="H8" s="205"/>
      <c r="I8" s="205"/>
      <c r="J8" s="205">
        <v>500000</v>
      </c>
      <c r="K8" s="205"/>
      <c r="L8" s="205"/>
      <c r="M8" s="205"/>
      <c r="CA8" s="1"/>
      <c r="CB8" s="1"/>
      <c r="CC8" s="1"/>
      <c r="CD8" s="1"/>
    </row>
    <row r="9" spans="1:82" ht="114.75">
      <c r="A9" s="351" t="s">
        <v>411</v>
      </c>
      <c r="B9" s="20">
        <v>754</v>
      </c>
      <c r="C9" s="20">
        <v>75412</v>
      </c>
      <c r="D9" s="310">
        <v>19999</v>
      </c>
      <c r="E9" s="309">
        <v>6630</v>
      </c>
      <c r="F9" s="310">
        <v>19999</v>
      </c>
      <c r="G9" s="310"/>
      <c r="H9" s="310"/>
      <c r="I9" s="310"/>
      <c r="J9" s="310"/>
      <c r="K9" s="310"/>
      <c r="L9" s="310"/>
      <c r="M9" s="310">
        <v>19999</v>
      </c>
      <c r="CA9" s="1"/>
      <c r="CB9" s="1"/>
      <c r="CC9" s="1"/>
      <c r="CD9" s="1"/>
    </row>
    <row r="10" spans="1:82" ht="51.75" customHeight="1">
      <c r="A10" s="398" t="s">
        <v>258</v>
      </c>
      <c r="B10" s="399"/>
      <c r="C10" s="400"/>
      <c r="D10" s="305"/>
      <c r="E10" s="306"/>
      <c r="F10" s="307"/>
      <c r="G10" s="307"/>
      <c r="H10" s="307"/>
      <c r="I10" s="307"/>
      <c r="J10" s="307"/>
      <c r="K10" s="307"/>
      <c r="L10" s="307"/>
      <c r="M10" s="307"/>
      <c r="CA10" s="1"/>
      <c r="CB10" s="1"/>
      <c r="CC10" s="1"/>
      <c r="CD10" s="1"/>
    </row>
    <row r="11" spans="1:82" ht="19.5" customHeight="1">
      <c r="A11" s="19"/>
      <c r="B11" s="19"/>
      <c r="C11" s="19"/>
      <c r="D11" s="19"/>
      <c r="E11" s="308"/>
      <c r="F11" s="205"/>
      <c r="G11" s="205"/>
      <c r="H11" s="205"/>
      <c r="I11" s="205"/>
      <c r="J11" s="205"/>
      <c r="K11" s="205"/>
      <c r="L11" s="205"/>
      <c r="M11" s="205"/>
      <c r="CA11" s="1"/>
      <c r="CB11" s="1"/>
      <c r="CC11" s="1"/>
      <c r="CD11" s="1"/>
    </row>
    <row r="12" spans="1:82" ht="51.75" customHeight="1">
      <c r="A12" s="398" t="s">
        <v>259</v>
      </c>
      <c r="B12" s="399"/>
      <c r="C12" s="400"/>
      <c r="D12" s="305"/>
      <c r="E12" s="306"/>
      <c r="F12" s="307"/>
      <c r="G12" s="307"/>
      <c r="H12" s="307"/>
      <c r="I12" s="307"/>
      <c r="J12" s="307"/>
      <c r="K12" s="307"/>
      <c r="L12" s="307"/>
      <c r="M12" s="307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308"/>
      <c r="F13" s="205"/>
      <c r="G13" s="205"/>
      <c r="H13" s="205"/>
      <c r="I13" s="205"/>
      <c r="J13" s="205"/>
      <c r="K13" s="205"/>
      <c r="L13" s="205"/>
      <c r="M13" s="205"/>
      <c r="CA13" s="1"/>
      <c r="CB13" s="1"/>
      <c r="CC13" s="1"/>
      <c r="CD13" s="1"/>
    </row>
    <row r="14" spans="1:82" ht="24.75" customHeight="1">
      <c r="A14" s="385" t="s">
        <v>503</v>
      </c>
      <c r="B14" s="385"/>
      <c r="C14" s="385"/>
      <c r="D14" s="311">
        <f>SUM(D7)</f>
        <v>19999</v>
      </c>
      <c r="E14" s="312"/>
      <c r="F14" s="311">
        <f>SUM(F7)</f>
        <v>519999</v>
      </c>
      <c r="G14" s="311">
        <f>SUM(G7)</f>
        <v>500000</v>
      </c>
      <c r="H14" s="311"/>
      <c r="I14" s="311"/>
      <c r="J14" s="311">
        <f>SUM(J7)</f>
        <v>500000</v>
      </c>
      <c r="K14" s="311"/>
      <c r="L14" s="311"/>
      <c r="M14" s="311">
        <f>SUM(M7)</f>
        <v>19999</v>
      </c>
      <c r="CA14" s="1"/>
      <c r="CB14" s="1"/>
      <c r="CC14" s="1"/>
      <c r="CD14" s="1"/>
    </row>
  </sheetData>
  <sheetProtection/>
  <mergeCells count="15">
    <mergeCell ref="F3:F5"/>
    <mergeCell ref="A14:C14"/>
    <mergeCell ref="A7:C7"/>
    <mergeCell ref="A10:C10"/>
    <mergeCell ref="A12:C12"/>
    <mergeCell ref="G3:M3"/>
    <mergeCell ref="A1:L1"/>
    <mergeCell ref="G4:G5"/>
    <mergeCell ref="H4:L4"/>
    <mergeCell ref="M4:M5"/>
    <mergeCell ref="A3:A5"/>
    <mergeCell ref="B3:B5"/>
    <mergeCell ref="C3:C5"/>
    <mergeCell ref="D3:D5"/>
    <mergeCell ref="E3:E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Miejskiej w Sędziszowie Nr XVI/171/2008
z dnia 22 lutego 2008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6">
      <selection activeCell="G14" sqref="G1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3.625" style="0" customWidth="1"/>
    <col min="5" max="5" width="13.25390625" style="0" customWidth="1"/>
    <col min="6" max="6" width="10.625" style="0" customWidth="1"/>
    <col min="7" max="7" width="13.125" style="0" customWidth="1"/>
    <col min="8" max="8" width="10.125" style="0" customWidth="1"/>
    <col min="9" max="9" width="13.00390625" style="0" customWidth="1"/>
  </cols>
  <sheetData>
    <row r="1" spans="1:9" ht="16.5">
      <c r="A1" s="401" t="s">
        <v>421</v>
      </c>
      <c r="B1" s="401"/>
      <c r="C1" s="401"/>
      <c r="D1" s="401"/>
      <c r="E1" s="401"/>
      <c r="F1" s="401"/>
      <c r="G1" s="401"/>
      <c r="H1" s="401"/>
      <c r="I1" s="401"/>
    </row>
    <row r="2" spans="1:9" ht="16.5">
      <c r="A2" s="401" t="s">
        <v>546</v>
      </c>
      <c r="B2" s="401"/>
      <c r="C2" s="401"/>
      <c r="D2" s="401"/>
      <c r="E2" s="401"/>
      <c r="F2" s="401"/>
      <c r="G2" s="401"/>
      <c r="H2" s="401"/>
      <c r="I2" s="401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8" t="s">
        <v>372</v>
      </c>
    </row>
    <row r="5" spans="1:9" ht="15" customHeight="1">
      <c r="A5" s="374" t="s">
        <v>422</v>
      </c>
      <c r="B5" s="374" t="s">
        <v>327</v>
      </c>
      <c r="C5" s="375" t="s">
        <v>329</v>
      </c>
      <c r="D5" s="375" t="s">
        <v>425</v>
      </c>
      <c r="E5" s="375" t="s">
        <v>445</v>
      </c>
      <c r="F5" s="375"/>
      <c r="G5" s="375" t="s">
        <v>335</v>
      </c>
      <c r="H5" s="375"/>
      <c r="I5" s="375" t="s">
        <v>427</v>
      </c>
    </row>
    <row r="6" spans="1:9" ht="15" customHeight="1">
      <c r="A6" s="374"/>
      <c r="B6" s="374"/>
      <c r="C6" s="375"/>
      <c r="D6" s="375"/>
      <c r="E6" s="375" t="s">
        <v>334</v>
      </c>
      <c r="F6" s="375" t="s">
        <v>502</v>
      </c>
      <c r="G6" s="375" t="s">
        <v>334</v>
      </c>
      <c r="H6" s="375" t="s">
        <v>426</v>
      </c>
      <c r="I6" s="375"/>
    </row>
    <row r="7" spans="1:9" ht="15" customHeight="1">
      <c r="A7" s="374"/>
      <c r="B7" s="374"/>
      <c r="C7" s="375"/>
      <c r="D7" s="375"/>
      <c r="E7" s="375"/>
      <c r="F7" s="375"/>
      <c r="G7" s="375"/>
      <c r="H7" s="375"/>
      <c r="I7" s="375"/>
    </row>
    <row r="8" spans="1:9" ht="15" customHeight="1">
      <c r="A8" s="374"/>
      <c r="B8" s="374"/>
      <c r="C8" s="375"/>
      <c r="D8" s="375"/>
      <c r="E8" s="375"/>
      <c r="F8" s="375"/>
      <c r="G8" s="375"/>
      <c r="H8" s="375"/>
      <c r="I8" s="375"/>
    </row>
    <row r="9" spans="1:9" ht="9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 ht="21.75" customHeight="1">
      <c r="A10" s="32" t="s">
        <v>337</v>
      </c>
      <c r="B10" s="18" t="s">
        <v>338</v>
      </c>
      <c r="C10" s="18"/>
      <c r="D10" s="18"/>
      <c r="E10" s="18"/>
      <c r="F10" s="18"/>
      <c r="G10" s="18"/>
      <c r="H10" s="18"/>
      <c r="I10" s="18"/>
    </row>
    <row r="11" spans="1:9" ht="21.75" customHeight="1">
      <c r="A11" s="33"/>
      <c r="B11" s="34" t="s">
        <v>333</v>
      </c>
      <c r="C11" s="34"/>
      <c r="D11" s="19"/>
      <c r="E11" s="19"/>
      <c r="F11" s="19"/>
      <c r="G11" s="19"/>
      <c r="H11" s="19"/>
      <c r="I11" s="19"/>
    </row>
    <row r="12" spans="1:9" ht="38.25">
      <c r="A12" s="33"/>
      <c r="B12" s="204" t="s">
        <v>937</v>
      </c>
      <c r="C12" s="35">
        <v>400</v>
      </c>
      <c r="D12" s="205">
        <v>33800</v>
      </c>
      <c r="E12" s="205">
        <v>1350800</v>
      </c>
      <c r="F12" s="205">
        <v>0</v>
      </c>
      <c r="G12" s="205">
        <v>1384500</v>
      </c>
      <c r="H12" s="205">
        <v>0</v>
      </c>
      <c r="I12" s="205">
        <v>100</v>
      </c>
    </row>
    <row r="13" spans="1:9" ht="12.75">
      <c r="A13" s="33"/>
      <c r="B13" s="204" t="s">
        <v>120</v>
      </c>
      <c r="C13" s="35">
        <v>600</v>
      </c>
      <c r="D13" s="205">
        <v>0</v>
      </c>
      <c r="E13" s="205">
        <v>150000</v>
      </c>
      <c r="F13" s="205">
        <v>150000</v>
      </c>
      <c r="G13" s="205">
        <v>149900</v>
      </c>
      <c r="H13" s="205">
        <v>0</v>
      </c>
      <c r="I13" s="205">
        <v>100</v>
      </c>
    </row>
    <row r="14" spans="1:9" ht="38.25">
      <c r="A14" s="33"/>
      <c r="B14" s="204" t="s">
        <v>121</v>
      </c>
      <c r="C14" s="35">
        <v>900</v>
      </c>
      <c r="D14" s="205">
        <v>-99758</v>
      </c>
      <c r="E14" s="205">
        <v>1573903</v>
      </c>
      <c r="F14" s="205">
        <v>262000</v>
      </c>
      <c r="G14" s="205">
        <v>1473345</v>
      </c>
      <c r="H14" s="205">
        <v>0</v>
      </c>
      <c r="I14" s="205">
        <v>800</v>
      </c>
    </row>
    <row r="15" spans="1:9" ht="21.75" customHeight="1">
      <c r="A15" s="32" t="s">
        <v>343</v>
      </c>
      <c r="B15" s="18" t="s">
        <v>342</v>
      </c>
      <c r="C15" s="18"/>
      <c r="D15" s="18"/>
      <c r="E15" s="18"/>
      <c r="F15" s="18"/>
      <c r="G15" s="18"/>
      <c r="H15" s="18"/>
      <c r="I15" s="18"/>
    </row>
    <row r="16" spans="1:9" ht="21.75" customHeight="1">
      <c r="A16" s="33"/>
      <c r="B16" s="34" t="s">
        <v>333</v>
      </c>
      <c r="C16" s="34"/>
      <c r="D16" s="19"/>
      <c r="E16" s="19"/>
      <c r="F16" s="19"/>
      <c r="G16" s="19"/>
      <c r="H16" s="19"/>
      <c r="I16" s="19"/>
    </row>
    <row r="17" spans="1:9" ht="21.75" customHeight="1">
      <c r="A17" s="33"/>
      <c r="B17" s="35" t="s">
        <v>339</v>
      </c>
      <c r="C17" s="35"/>
      <c r="D17" s="19"/>
      <c r="E17" s="19"/>
      <c r="F17" s="19"/>
      <c r="G17" s="19"/>
      <c r="H17" s="19"/>
      <c r="I17" s="19"/>
    </row>
    <row r="18" spans="1:9" ht="21.75" customHeight="1">
      <c r="A18" s="33"/>
      <c r="B18" s="35" t="s">
        <v>340</v>
      </c>
      <c r="C18" s="35"/>
      <c r="D18" s="19"/>
      <c r="E18" s="19"/>
      <c r="F18" s="19"/>
      <c r="G18" s="19"/>
      <c r="H18" s="19"/>
      <c r="I18" s="19"/>
    </row>
    <row r="19" spans="1:9" ht="21.75" customHeight="1">
      <c r="A19" s="33"/>
      <c r="B19" s="35" t="s">
        <v>341</v>
      </c>
      <c r="C19" s="35"/>
      <c r="D19" s="19"/>
      <c r="E19" s="19"/>
      <c r="F19" s="19"/>
      <c r="G19" s="19"/>
      <c r="H19" s="19"/>
      <c r="I19" s="19"/>
    </row>
    <row r="20" spans="1:9" ht="21.75" customHeight="1">
      <c r="A20" s="36"/>
      <c r="B20" s="37" t="s">
        <v>328</v>
      </c>
      <c r="C20" s="37"/>
      <c r="D20" s="20"/>
      <c r="E20" s="20"/>
      <c r="F20" s="20"/>
      <c r="G20" s="20"/>
      <c r="H20" s="20"/>
      <c r="I20" s="20"/>
    </row>
    <row r="21" spans="1:9" ht="21.75" customHeight="1">
      <c r="A21" s="32" t="s">
        <v>344</v>
      </c>
      <c r="B21" s="18" t="s">
        <v>447</v>
      </c>
      <c r="C21" s="18"/>
      <c r="D21" s="18"/>
      <c r="E21" s="18"/>
      <c r="F21" s="18"/>
      <c r="G21" s="18"/>
      <c r="H21" s="18"/>
      <c r="I21" s="18"/>
    </row>
    <row r="22" spans="1:9" ht="21.75" customHeight="1">
      <c r="A22" s="19"/>
      <c r="B22" s="34" t="s">
        <v>333</v>
      </c>
      <c r="C22" s="34"/>
      <c r="D22" s="19"/>
      <c r="E22" s="19"/>
      <c r="F22" s="33"/>
      <c r="G22" s="19"/>
      <c r="H22" s="19"/>
      <c r="I22" s="19"/>
    </row>
    <row r="23" spans="1:9" ht="21.75" customHeight="1">
      <c r="A23" s="19"/>
      <c r="B23" s="35" t="s">
        <v>339</v>
      </c>
      <c r="C23" s="35"/>
      <c r="D23" s="19"/>
      <c r="E23" s="19"/>
      <c r="F23" s="33" t="s">
        <v>379</v>
      </c>
      <c r="G23" s="19"/>
      <c r="H23" s="19"/>
      <c r="I23" s="19"/>
    </row>
    <row r="24" spans="1:9" ht="21.75" customHeight="1">
      <c r="A24" s="19"/>
      <c r="B24" s="35" t="s">
        <v>340</v>
      </c>
      <c r="C24" s="35"/>
      <c r="D24" s="19"/>
      <c r="E24" s="19"/>
      <c r="F24" s="33" t="s">
        <v>379</v>
      </c>
      <c r="G24" s="19"/>
      <c r="H24" s="19"/>
      <c r="I24" s="19"/>
    </row>
    <row r="25" spans="1:9" ht="21.75" customHeight="1">
      <c r="A25" s="19"/>
      <c r="B25" s="35" t="s">
        <v>341</v>
      </c>
      <c r="C25" s="35"/>
      <c r="D25" s="19"/>
      <c r="E25" s="19"/>
      <c r="F25" s="33" t="s">
        <v>379</v>
      </c>
      <c r="G25" s="19"/>
      <c r="H25" s="19"/>
      <c r="I25" s="19"/>
    </row>
    <row r="26" spans="1:9" ht="21.75" customHeight="1">
      <c r="A26" s="20"/>
      <c r="B26" s="37" t="s">
        <v>328</v>
      </c>
      <c r="C26" s="37"/>
      <c r="D26" s="20"/>
      <c r="E26" s="20"/>
      <c r="F26" s="36" t="s">
        <v>379</v>
      </c>
      <c r="G26" s="20"/>
      <c r="H26" s="20"/>
      <c r="I26" s="20"/>
    </row>
    <row r="27" spans="1:9" s="61" customFormat="1" ht="21.75" customHeight="1">
      <c r="A27" s="402" t="s">
        <v>503</v>
      </c>
      <c r="B27" s="402"/>
      <c r="C27" s="62"/>
      <c r="D27" s="206">
        <f>SUM(D12:D26)</f>
        <v>-65958</v>
      </c>
      <c r="E27" s="206">
        <f>SUM(E12:E26)</f>
        <v>3074703</v>
      </c>
      <c r="F27" s="206">
        <f>SUM(F12:F26)</f>
        <v>412000</v>
      </c>
      <c r="G27" s="206">
        <f>SUM(G12:G26)</f>
        <v>3007745</v>
      </c>
      <c r="H27" s="206"/>
      <c r="I27" s="206">
        <f>SUM(I12:I26)</f>
        <v>1000</v>
      </c>
    </row>
    <row r="28" ht="4.5" customHeight="1"/>
    <row r="29" ht="14.25">
      <c r="A29" t="s">
        <v>446</v>
      </c>
    </row>
  </sheetData>
  <sheetProtection/>
  <mergeCells count="14">
    <mergeCell ref="A27:B27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31496062992125984" top="1.8110236220472442" bottom="0.7874015748031497" header="0.5118110236220472" footer="0.5118110236220472"/>
  <pageSetup horizontalDpi="600" verticalDpi="600" orientation="portrait" paperSize="9" scale="85" r:id="rId1"/>
  <headerFooter alignWithMargins="0">
    <oddHeader>&amp;R&amp;9Załącznik nr &amp;A
do uchwały Rady Miejskiej w Sędziszowie Nr XVI/171/2008 
z dnia  22 lutego 2008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84" t="s">
        <v>540</v>
      </c>
      <c r="B1" s="384"/>
      <c r="C1" s="384"/>
      <c r="D1" s="384"/>
      <c r="E1" s="384"/>
      <c r="F1" s="384"/>
    </row>
    <row r="2" spans="4:6" ht="19.5" customHeight="1">
      <c r="D2" s="5"/>
      <c r="E2" s="5"/>
      <c r="F2" s="5"/>
    </row>
    <row r="3" spans="4:6" ht="19.5" customHeight="1">
      <c r="D3" s="1"/>
      <c r="E3" s="1"/>
      <c r="F3" s="10" t="s">
        <v>372</v>
      </c>
    </row>
    <row r="4" spans="1:6" ht="19.5" customHeight="1">
      <c r="A4" s="374" t="s">
        <v>422</v>
      </c>
      <c r="B4" s="374" t="s">
        <v>329</v>
      </c>
      <c r="C4" s="374" t="s">
        <v>330</v>
      </c>
      <c r="D4" s="375" t="s">
        <v>448</v>
      </c>
      <c r="E4" s="375" t="s">
        <v>450</v>
      </c>
      <c r="F4" s="375" t="s">
        <v>373</v>
      </c>
    </row>
    <row r="5" spans="1:6" ht="19.5" customHeight="1">
      <c r="A5" s="374"/>
      <c r="B5" s="374"/>
      <c r="C5" s="374"/>
      <c r="D5" s="375"/>
      <c r="E5" s="375"/>
      <c r="F5" s="375"/>
    </row>
    <row r="6" spans="1:6" ht="19.5" customHeight="1">
      <c r="A6" s="374"/>
      <c r="B6" s="374"/>
      <c r="C6" s="374"/>
      <c r="D6" s="375"/>
      <c r="E6" s="375"/>
      <c r="F6" s="375"/>
    </row>
    <row r="7" spans="1:6" ht="7.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</row>
    <row r="8" spans="1:6" ht="25.5">
      <c r="A8" s="275" t="s">
        <v>339</v>
      </c>
      <c r="B8" s="274">
        <v>600</v>
      </c>
      <c r="C8" s="275">
        <v>60016</v>
      </c>
      <c r="D8" s="276" t="s">
        <v>634</v>
      </c>
      <c r="E8" s="277" t="s">
        <v>528</v>
      </c>
      <c r="F8" s="278">
        <v>80000</v>
      </c>
    </row>
    <row r="9" spans="1:6" ht="25.5">
      <c r="A9" s="285" t="s">
        <v>340</v>
      </c>
      <c r="B9" s="279">
        <v>600</v>
      </c>
      <c r="C9" s="280">
        <v>60016</v>
      </c>
      <c r="D9" s="281" t="s">
        <v>634</v>
      </c>
      <c r="E9" s="282" t="s">
        <v>529</v>
      </c>
      <c r="F9" s="283">
        <v>20000</v>
      </c>
    </row>
    <row r="10" spans="1:6" ht="25.5">
      <c r="A10" s="285" t="s">
        <v>341</v>
      </c>
      <c r="B10" s="279">
        <v>600</v>
      </c>
      <c r="C10" s="280">
        <v>60016</v>
      </c>
      <c r="D10" s="281" t="s">
        <v>634</v>
      </c>
      <c r="E10" s="282" t="s">
        <v>530</v>
      </c>
      <c r="F10" s="283">
        <v>50000</v>
      </c>
    </row>
    <row r="11" spans="1:6" ht="25.5">
      <c r="A11" s="285" t="s">
        <v>328</v>
      </c>
      <c r="B11" s="279">
        <v>900</v>
      </c>
      <c r="C11" s="280">
        <v>90002</v>
      </c>
      <c r="D11" s="281" t="s">
        <v>634</v>
      </c>
      <c r="E11" s="282" t="s">
        <v>810</v>
      </c>
      <c r="F11" s="283">
        <v>9000</v>
      </c>
    </row>
    <row r="12" spans="1:6" ht="25.5">
      <c r="A12" s="285" t="s">
        <v>346</v>
      </c>
      <c r="B12" s="279">
        <v>900</v>
      </c>
      <c r="C12" s="280">
        <v>90003</v>
      </c>
      <c r="D12" s="281" t="s">
        <v>634</v>
      </c>
      <c r="E12" s="282" t="s">
        <v>531</v>
      </c>
      <c r="F12" s="283">
        <v>50000</v>
      </c>
    </row>
    <row r="13" spans="1:6" ht="38.25">
      <c r="A13" s="285" t="s">
        <v>349</v>
      </c>
      <c r="B13" s="279">
        <v>900</v>
      </c>
      <c r="C13" s="280">
        <v>90004</v>
      </c>
      <c r="D13" s="281" t="s">
        <v>634</v>
      </c>
      <c r="E13" s="282" t="s">
        <v>532</v>
      </c>
      <c r="F13" s="283">
        <v>10000</v>
      </c>
    </row>
    <row r="14" spans="1:6" ht="51">
      <c r="A14" s="285" t="s">
        <v>352</v>
      </c>
      <c r="B14" s="279">
        <v>900</v>
      </c>
      <c r="C14" s="280">
        <v>90004</v>
      </c>
      <c r="D14" s="281" t="s">
        <v>634</v>
      </c>
      <c r="E14" s="282" t="s">
        <v>536</v>
      </c>
      <c r="F14" s="283">
        <v>15000</v>
      </c>
    </row>
    <row r="15" spans="1:6" ht="38.25">
      <c r="A15" s="285" t="s">
        <v>358</v>
      </c>
      <c r="B15" s="279">
        <v>900</v>
      </c>
      <c r="C15" s="280">
        <v>90004</v>
      </c>
      <c r="D15" s="281" t="s">
        <v>634</v>
      </c>
      <c r="E15" s="282" t="s">
        <v>537</v>
      </c>
      <c r="F15" s="283">
        <v>8000</v>
      </c>
    </row>
    <row r="16" spans="1:6" ht="25.5">
      <c r="A16" s="285" t="s">
        <v>380</v>
      </c>
      <c r="B16" s="279">
        <v>900</v>
      </c>
      <c r="C16" s="280">
        <v>90004</v>
      </c>
      <c r="D16" s="281" t="s">
        <v>634</v>
      </c>
      <c r="E16" s="282" t="s">
        <v>538</v>
      </c>
      <c r="F16" s="283">
        <v>20000</v>
      </c>
    </row>
    <row r="17" spans="1:6" ht="25.5">
      <c r="A17" s="286" t="s">
        <v>595</v>
      </c>
      <c r="B17" s="287">
        <v>900</v>
      </c>
      <c r="C17" s="287">
        <v>90095</v>
      </c>
      <c r="D17" s="288" t="s">
        <v>634</v>
      </c>
      <c r="E17" s="281" t="s">
        <v>539</v>
      </c>
      <c r="F17" s="284">
        <v>20000</v>
      </c>
    </row>
    <row r="18" spans="1:6" s="1" customFormat="1" ht="30" customHeight="1">
      <c r="A18" s="403" t="s">
        <v>503</v>
      </c>
      <c r="B18" s="404"/>
      <c r="C18" s="404"/>
      <c r="D18" s="405"/>
      <c r="E18" s="25"/>
      <c r="F18" s="110">
        <f>SUM(F8:F17)</f>
        <v>282000</v>
      </c>
    </row>
  </sheetData>
  <sheetProtection/>
  <mergeCells count="8">
    <mergeCell ref="A18:D18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Sędziszowie Nr XVI/171/2008  
z  dnia  22 lutego 2008 roku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65" t="s">
        <v>949</v>
      </c>
      <c r="B1" s="365"/>
      <c r="C1" s="365"/>
      <c r="D1" s="365"/>
      <c r="E1" s="365"/>
    </row>
    <row r="2" spans="4:5" ht="19.5" customHeight="1">
      <c r="D2" s="5"/>
      <c r="E2" s="5"/>
    </row>
    <row r="3" ht="19.5" customHeight="1">
      <c r="E3" s="10" t="s">
        <v>372</v>
      </c>
    </row>
    <row r="4" spans="1:5" ht="19.5" customHeight="1">
      <c r="A4" s="13" t="s">
        <v>422</v>
      </c>
      <c r="B4" s="13" t="s">
        <v>329</v>
      </c>
      <c r="C4" s="13" t="s">
        <v>330</v>
      </c>
      <c r="D4" s="13" t="s">
        <v>376</v>
      </c>
      <c r="E4" s="13" t="s">
        <v>375</v>
      </c>
    </row>
    <row r="5" spans="1:5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5" ht="40.5" customHeight="1">
      <c r="A6" s="26" t="s">
        <v>339</v>
      </c>
      <c r="B6" s="27">
        <v>801</v>
      </c>
      <c r="C6" s="27">
        <v>80101</v>
      </c>
      <c r="D6" s="136" t="s">
        <v>635</v>
      </c>
      <c r="E6" s="85">
        <v>30971</v>
      </c>
    </row>
    <row r="7" spans="1:5" ht="40.5" customHeight="1">
      <c r="A7" s="28" t="s">
        <v>340</v>
      </c>
      <c r="B7" s="29">
        <v>801</v>
      </c>
      <c r="C7" s="29">
        <v>80103</v>
      </c>
      <c r="D7" s="30" t="s">
        <v>635</v>
      </c>
      <c r="E7" s="87">
        <v>11305</v>
      </c>
    </row>
    <row r="8" spans="1:5" ht="30" customHeight="1">
      <c r="A8" s="28" t="s">
        <v>341</v>
      </c>
      <c r="B8" s="29">
        <v>852</v>
      </c>
      <c r="C8" s="29">
        <v>85203</v>
      </c>
      <c r="D8" s="29" t="s">
        <v>636</v>
      </c>
      <c r="E8" s="80">
        <v>270313</v>
      </c>
    </row>
    <row r="9" spans="1:5" ht="30" customHeight="1">
      <c r="A9" s="227" t="s">
        <v>328</v>
      </c>
      <c r="B9" s="115">
        <v>921</v>
      </c>
      <c r="C9" s="115">
        <v>92113</v>
      </c>
      <c r="D9" s="115" t="s">
        <v>637</v>
      </c>
      <c r="E9" s="81">
        <v>405000</v>
      </c>
    </row>
    <row r="10" spans="1:5" ht="25.5">
      <c r="A10" s="28" t="s">
        <v>346</v>
      </c>
      <c r="B10" s="29">
        <v>926</v>
      </c>
      <c r="C10" s="29">
        <v>92695</v>
      </c>
      <c r="D10" s="30" t="s">
        <v>950</v>
      </c>
      <c r="E10" s="80">
        <v>1000</v>
      </c>
    </row>
    <row r="11" spans="1:5" ht="30" customHeight="1">
      <c r="A11" s="403" t="s">
        <v>503</v>
      </c>
      <c r="B11" s="404"/>
      <c r="C11" s="404"/>
      <c r="D11" s="405"/>
      <c r="E11" s="110">
        <f>E6+E7+E8+E9+E10</f>
        <v>718589</v>
      </c>
    </row>
  </sheetData>
  <sheetProtection/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Sędziszowie Nr XVI/171/2008 
z dnia 22 lutego 2008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125" style="0" customWidth="1"/>
    <col min="5" max="5" width="36.00390625" style="0" customWidth="1"/>
    <col min="6" max="6" width="19.625" style="0" customWidth="1"/>
  </cols>
  <sheetData>
    <row r="1" spans="1:6" ht="48.75" customHeight="1">
      <c r="A1" s="365" t="s">
        <v>547</v>
      </c>
      <c r="B1" s="365"/>
      <c r="C1" s="365"/>
      <c r="D1" s="365"/>
      <c r="E1" s="365"/>
      <c r="F1" s="365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372</v>
      </c>
    </row>
    <row r="4" spans="1:6" ht="19.5" customHeight="1">
      <c r="A4" s="13" t="s">
        <v>422</v>
      </c>
      <c r="B4" s="13" t="s">
        <v>329</v>
      </c>
      <c r="C4" s="13" t="s">
        <v>330</v>
      </c>
      <c r="D4" s="13" t="s">
        <v>374</v>
      </c>
      <c r="E4" s="13" t="s">
        <v>117</v>
      </c>
      <c r="F4" s="13" t="s">
        <v>375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/>
      <c r="F5" s="16">
        <v>5</v>
      </c>
    </row>
    <row r="6" spans="1:6" ht="30" customHeight="1">
      <c r="A6" s="38" t="s">
        <v>339</v>
      </c>
      <c r="B6" s="38">
        <v>600</v>
      </c>
      <c r="C6" s="38">
        <v>60014</v>
      </c>
      <c r="D6" s="111" t="s">
        <v>638</v>
      </c>
      <c r="E6" s="111" t="s">
        <v>118</v>
      </c>
      <c r="F6" s="112">
        <v>500000</v>
      </c>
    </row>
    <row r="7" spans="1:6" ht="34.5" customHeight="1">
      <c r="A7" s="39" t="s">
        <v>340</v>
      </c>
      <c r="B7" s="39">
        <v>754</v>
      </c>
      <c r="C7" s="39">
        <v>75403</v>
      </c>
      <c r="D7" s="113" t="s">
        <v>639</v>
      </c>
      <c r="E7" s="113" t="s">
        <v>119</v>
      </c>
      <c r="F7" s="114">
        <v>11000</v>
      </c>
    </row>
    <row r="8" spans="1:6" ht="34.5" customHeight="1">
      <c r="A8" s="39" t="s">
        <v>341</v>
      </c>
      <c r="B8" s="39">
        <v>900</v>
      </c>
      <c r="C8" s="39">
        <v>90095</v>
      </c>
      <c r="D8" s="113" t="s">
        <v>246</v>
      </c>
      <c r="E8" s="113" t="s">
        <v>247</v>
      </c>
      <c r="F8" s="114">
        <v>130000</v>
      </c>
    </row>
    <row r="9" spans="1:6" ht="30" customHeight="1">
      <c r="A9" s="39" t="s">
        <v>328</v>
      </c>
      <c r="B9" s="39">
        <v>926</v>
      </c>
      <c r="C9" s="39">
        <v>92605</v>
      </c>
      <c r="D9" s="113" t="s">
        <v>640</v>
      </c>
      <c r="E9" s="113" t="s">
        <v>248</v>
      </c>
      <c r="F9" s="114">
        <v>74000</v>
      </c>
    </row>
    <row r="10" spans="1:6" ht="30" customHeight="1">
      <c r="A10" s="403" t="s">
        <v>503</v>
      </c>
      <c r="B10" s="404"/>
      <c r="C10" s="404"/>
      <c r="D10" s="405"/>
      <c r="E10" s="226"/>
      <c r="F10" s="110">
        <f>SUM(F6:F9)</f>
        <v>715000</v>
      </c>
    </row>
  </sheetData>
  <sheetProtection/>
  <mergeCells count="2">
    <mergeCell ref="A1:F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Miejskiej w Sędziszowie Nr XVI/171/2008
z dnia 22 lutego 2008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63" t="s">
        <v>369</v>
      </c>
      <c r="B1" s="363"/>
      <c r="C1" s="363"/>
      <c r="D1" s="5"/>
      <c r="E1" s="5"/>
      <c r="F1" s="5"/>
      <c r="G1" s="5"/>
      <c r="H1" s="5"/>
      <c r="I1" s="5"/>
      <c r="J1" s="5"/>
    </row>
    <row r="2" spans="1:7" ht="19.5" customHeight="1">
      <c r="A2" s="363" t="s">
        <v>377</v>
      </c>
      <c r="B2" s="363"/>
      <c r="C2" s="363"/>
      <c r="D2" s="5"/>
      <c r="E2" s="5"/>
      <c r="F2" s="5"/>
      <c r="G2" s="5"/>
    </row>
    <row r="4" ht="12.75">
      <c r="C4" s="8" t="s">
        <v>372</v>
      </c>
    </row>
    <row r="5" spans="1:10" ht="19.5" customHeight="1">
      <c r="A5" s="13" t="s">
        <v>422</v>
      </c>
      <c r="B5" s="13" t="s">
        <v>327</v>
      </c>
      <c r="C5" s="13" t="s">
        <v>419</v>
      </c>
      <c r="D5" s="6"/>
      <c r="E5" s="6"/>
      <c r="F5" s="6"/>
      <c r="G5" s="6"/>
      <c r="H5" s="6"/>
      <c r="I5" s="7"/>
      <c r="J5" s="7"/>
    </row>
    <row r="6" spans="1:10" ht="19.5" customHeight="1">
      <c r="A6" s="23" t="s">
        <v>337</v>
      </c>
      <c r="B6" s="40" t="s">
        <v>425</v>
      </c>
      <c r="C6" s="159">
        <v>25487</v>
      </c>
      <c r="D6" s="6"/>
      <c r="E6" s="6"/>
      <c r="F6" s="6"/>
      <c r="G6" s="6"/>
      <c r="H6" s="6"/>
      <c r="I6" s="7"/>
      <c r="J6" s="7"/>
    </row>
    <row r="7" spans="1:10" ht="19.5" customHeight="1">
      <c r="A7" s="23" t="s">
        <v>343</v>
      </c>
      <c r="B7" s="40" t="s">
        <v>336</v>
      </c>
      <c r="C7" s="160">
        <f>SUM(C8:C10)</f>
        <v>50000</v>
      </c>
      <c r="D7" s="6"/>
      <c r="E7" s="6"/>
      <c r="F7" s="6"/>
      <c r="G7" s="6"/>
      <c r="H7" s="6"/>
      <c r="I7" s="7"/>
      <c r="J7" s="7"/>
    </row>
    <row r="8" spans="1:10" ht="19.5" customHeight="1">
      <c r="A8" s="41" t="s">
        <v>339</v>
      </c>
      <c r="B8" s="42" t="s">
        <v>809</v>
      </c>
      <c r="C8" s="161">
        <v>50000</v>
      </c>
      <c r="D8" s="6"/>
      <c r="E8" s="6"/>
      <c r="F8" s="6"/>
      <c r="G8" s="6"/>
      <c r="H8" s="6"/>
      <c r="I8" s="7"/>
      <c r="J8" s="7"/>
    </row>
    <row r="9" spans="1:10" ht="19.5" customHeight="1">
      <c r="A9" s="28" t="s">
        <v>340</v>
      </c>
      <c r="B9" s="43"/>
      <c r="C9" s="159"/>
      <c r="D9" s="6"/>
      <c r="E9" s="6"/>
      <c r="F9" s="6"/>
      <c r="G9" s="6"/>
      <c r="H9" s="6"/>
      <c r="I9" s="7"/>
      <c r="J9" s="7"/>
    </row>
    <row r="10" spans="1:10" ht="19.5" customHeight="1">
      <c r="A10" s="31" t="s">
        <v>341</v>
      </c>
      <c r="B10" s="44"/>
      <c r="C10" s="162"/>
      <c r="D10" s="6"/>
      <c r="E10" s="6"/>
      <c r="F10" s="6"/>
      <c r="G10" s="6"/>
      <c r="H10" s="6"/>
      <c r="I10" s="7"/>
      <c r="J10" s="7"/>
    </row>
    <row r="11" spans="1:10" ht="19.5" customHeight="1">
      <c r="A11" s="23" t="s">
        <v>344</v>
      </c>
      <c r="B11" s="40" t="s">
        <v>335</v>
      </c>
      <c r="C11" s="160">
        <f>SUM(C12,C20)</f>
        <v>73180</v>
      </c>
      <c r="D11" s="6"/>
      <c r="E11" s="6"/>
      <c r="F11" s="6"/>
      <c r="G11" s="6"/>
      <c r="H11" s="6"/>
      <c r="I11" s="7"/>
      <c r="J11" s="7"/>
    </row>
    <row r="12" spans="1:10" ht="19.5" customHeight="1">
      <c r="A12" s="26" t="s">
        <v>339</v>
      </c>
      <c r="B12" s="45" t="s">
        <v>367</v>
      </c>
      <c r="C12" s="161">
        <f>SUM(C13:C19)</f>
        <v>73180</v>
      </c>
      <c r="D12" s="6"/>
      <c r="E12" s="6"/>
      <c r="F12" s="6"/>
      <c r="G12" s="6"/>
      <c r="H12" s="6"/>
      <c r="I12" s="7"/>
      <c r="J12" s="7"/>
    </row>
    <row r="13" spans="1:10" ht="25.5">
      <c r="A13" s="28"/>
      <c r="B13" s="221" t="s">
        <v>167</v>
      </c>
      <c r="C13" s="222">
        <v>11500</v>
      </c>
      <c r="D13" s="6"/>
      <c r="E13" s="6"/>
      <c r="F13" s="6"/>
      <c r="G13" s="6"/>
      <c r="H13" s="6"/>
      <c r="I13" s="7"/>
      <c r="J13" s="7"/>
    </row>
    <row r="14" spans="1:10" ht="15">
      <c r="A14" s="28"/>
      <c r="B14" s="221" t="s">
        <v>168</v>
      </c>
      <c r="C14" s="222">
        <v>3500</v>
      </c>
      <c r="D14" s="6"/>
      <c r="E14" s="6"/>
      <c r="F14" s="6"/>
      <c r="G14" s="6"/>
      <c r="H14" s="6"/>
      <c r="I14" s="7"/>
      <c r="J14" s="7"/>
    </row>
    <row r="15" spans="1:10" ht="15" customHeight="1">
      <c r="A15" s="28"/>
      <c r="B15" s="43" t="s">
        <v>810</v>
      </c>
      <c r="C15" s="222">
        <v>9500</v>
      </c>
      <c r="D15" s="6"/>
      <c r="E15" s="6"/>
      <c r="F15" s="6"/>
      <c r="G15" s="6"/>
      <c r="H15" s="6"/>
      <c r="I15" s="7"/>
      <c r="J15" s="7"/>
    </row>
    <row r="16" spans="1:10" ht="38.25">
      <c r="A16" s="28"/>
      <c r="B16" s="221" t="s">
        <v>169</v>
      </c>
      <c r="C16" s="222">
        <v>10000</v>
      </c>
      <c r="D16" s="6"/>
      <c r="E16" s="6"/>
      <c r="F16" s="6"/>
      <c r="G16" s="6"/>
      <c r="H16" s="6"/>
      <c r="I16" s="7"/>
      <c r="J16" s="7"/>
    </row>
    <row r="17" spans="1:10" ht="25.5">
      <c r="A17" s="28"/>
      <c r="B17" s="221" t="s">
        <v>753</v>
      </c>
      <c r="C17" s="222">
        <v>25000</v>
      </c>
      <c r="D17" s="6"/>
      <c r="E17" s="6"/>
      <c r="F17" s="6"/>
      <c r="G17" s="6"/>
      <c r="H17" s="6"/>
      <c r="I17" s="7"/>
      <c r="J17" s="7"/>
    </row>
    <row r="18" spans="1:10" ht="38.25">
      <c r="A18" s="28"/>
      <c r="B18" s="221" t="s">
        <v>754</v>
      </c>
      <c r="C18" s="222">
        <v>5680</v>
      </c>
      <c r="D18" s="6"/>
      <c r="E18" s="6"/>
      <c r="F18" s="6"/>
      <c r="G18" s="6"/>
      <c r="H18" s="6"/>
      <c r="I18" s="7"/>
      <c r="J18" s="7"/>
    </row>
    <row r="19" spans="1:10" ht="63.75">
      <c r="A19" s="28"/>
      <c r="B19" s="221" t="s">
        <v>755</v>
      </c>
      <c r="C19" s="222">
        <v>8000</v>
      </c>
      <c r="D19" s="6"/>
      <c r="E19" s="6"/>
      <c r="F19" s="6"/>
      <c r="G19" s="6"/>
      <c r="H19" s="6"/>
      <c r="I19" s="7"/>
      <c r="J19" s="7"/>
    </row>
    <row r="20" spans="1:10" ht="19.5" customHeight="1">
      <c r="A20" s="28" t="s">
        <v>340</v>
      </c>
      <c r="B20" s="43" t="s">
        <v>370</v>
      </c>
      <c r="C20" s="159"/>
      <c r="D20" s="6"/>
      <c r="E20" s="6"/>
      <c r="F20" s="6"/>
      <c r="G20" s="6"/>
      <c r="H20" s="6"/>
      <c r="I20" s="7"/>
      <c r="J20" s="7"/>
    </row>
    <row r="21" spans="1:10" ht="19.5" customHeight="1">
      <c r="A21" s="23" t="s">
        <v>368</v>
      </c>
      <c r="B21" s="40" t="s">
        <v>427</v>
      </c>
      <c r="C21" s="160">
        <f>C6+C7-C11</f>
        <v>2307</v>
      </c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w Sędziszowie Nr XVI/171/2008 
z dnia 22 lutego 2008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T775"/>
  <sheetViews>
    <sheetView tabSelected="1" view="pageBreakPreview" zoomScaleSheetLayoutView="100" zoomScalePageLayoutView="0" workbookViewId="0" topLeftCell="A1">
      <selection activeCell="F757" sqref="F757"/>
    </sheetView>
  </sheetViews>
  <sheetFormatPr defaultColWidth="9.00390625" defaultRowHeight="12.75"/>
  <cols>
    <col min="1" max="1" width="4.375" style="202" customWidth="1"/>
    <col min="2" max="2" width="61.75390625" style="172" customWidth="1"/>
    <col min="3" max="3" width="14.25390625" style="165" customWidth="1"/>
    <col min="4" max="4" width="16.875" style="165" customWidth="1"/>
    <col min="5" max="5" width="15.00390625" style="168" bestFit="1" customWidth="1"/>
    <col min="6" max="6" width="11.25390625" style="168" bestFit="1" customWidth="1"/>
    <col min="7" max="254" width="9.125" style="168" customWidth="1"/>
    <col min="255" max="16384" width="9.125" style="171" customWidth="1"/>
  </cols>
  <sheetData>
    <row r="1" spans="1:5" s="168" customFormat="1" ht="27" customHeight="1">
      <c r="A1" s="163"/>
      <c r="B1" s="213" t="s">
        <v>112</v>
      </c>
      <c r="C1" s="165"/>
      <c r="D1" s="166"/>
      <c r="E1" s="167"/>
    </row>
    <row r="2" spans="1:6" s="168" customFormat="1" ht="27" customHeight="1">
      <c r="A2" s="163"/>
      <c r="B2" s="164" t="s">
        <v>816</v>
      </c>
      <c r="C2" s="165"/>
      <c r="D2" s="166">
        <f>SUM(D8,D17,D21)</f>
        <v>299106</v>
      </c>
      <c r="E2" s="167">
        <f>SUMIF(F2:F740,"r",D2:D740)</f>
        <v>299106</v>
      </c>
      <c r="F2" s="168" t="s">
        <v>817</v>
      </c>
    </row>
    <row r="3" spans="1:5" ht="18">
      <c r="A3" s="163"/>
      <c r="B3" s="164"/>
      <c r="D3" s="169"/>
      <c r="E3" s="170"/>
    </row>
    <row r="4" spans="1:5" ht="15">
      <c r="A4" s="172"/>
      <c r="B4" s="172" t="s">
        <v>453</v>
      </c>
      <c r="E4" s="170"/>
    </row>
    <row r="5" spans="1:5" ht="15.75">
      <c r="A5" s="172"/>
      <c r="B5" s="173" t="s">
        <v>818</v>
      </c>
      <c r="C5" s="174">
        <f>SUM(D17,D23:D37)</f>
        <v>112106</v>
      </c>
      <c r="E5" s="170"/>
    </row>
    <row r="6" spans="1:5" ht="15.75">
      <c r="A6" s="172"/>
      <c r="B6" s="173" t="s">
        <v>819</v>
      </c>
      <c r="C6" s="174">
        <f>SUMIF(F1:F715,"ir",D1:D715)</f>
        <v>187000</v>
      </c>
      <c r="E6" s="170"/>
    </row>
    <row r="7" spans="1:5" ht="13.5" customHeight="1">
      <c r="A7" s="172"/>
      <c r="B7" s="163"/>
      <c r="C7" s="169"/>
      <c r="D7" s="169"/>
      <c r="E7" s="170"/>
    </row>
    <row r="8" spans="1:254" s="178" customFormat="1" ht="30.75" customHeight="1">
      <c r="A8" s="179"/>
      <c r="B8" s="176" t="s">
        <v>820</v>
      </c>
      <c r="C8" s="169"/>
      <c r="D8" s="169">
        <f>SUM(D10:D15)</f>
        <v>137000</v>
      </c>
      <c r="E8" s="177"/>
      <c r="F8" s="175" t="s">
        <v>821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</row>
    <row r="9" spans="1:5" ht="13.5" customHeight="1">
      <c r="A9" s="172"/>
      <c r="B9" s="163"/>
      <c r="C9" s="169"/>
      <c r="D9" s="169"/>
      <c r="E9" s="170"/>
    </row>
    <row r="10" spans="1:6" ht="18" customHeight="1">
      <c r="A10" s="180" t="s">
        <v>609</v>
      </c>
      <c r="B10" s="172" t="s">
        <v>166</v>
      </c>
      <c r="D10" s="165">
        <v>2000</v>
      </c>
      <c r="E10" s="170"/>
      <c r="F10" s="168" t="s">
        <v>822</v>
      </c>
    </row>
    <row r="11" spans="1:6" ht="15">
      <c r="A11" s="180" t="s">
        <v>609</v>
      </c>
      <c r="B11" s="172" t="s">
        <v>824</v>
      </c>
      <c r="D11" s="165">
        <f>SUM(C13:C14)</f>
        <v>120000</v>
      </c>
      <c r="E11" s="170"/>
      <c r="F11" s="168" t="s">
        <v>822</v>
      </c>
    </row>
    <row r="12" spans="1:5" ht="18.75" customHeight="1">
      <c r="A12" s="180"/>
      <c r="B12" s="172" t="s">
        <v>333</v>
      </c>
      <c r="E12" s="170"/>
    </row>
    <row r="13" spans="1:5" ht="15" customHeight="1">
      <c r="A13" s="180"/>
      <c r="B13" s="172" t="s">
        <v>164</v>
      </c>
      <c r="C13" s="165">
        <v>90000</v>
      </c>
      <c r="E13" s="170"/>
    </row>
    <row r="14" spans="1:5" ht="15" customHeight="1">
      <c r="A14" s="180"/>
      <c r="B14" s="172" t="s">
        <v>823</v>
      </c>
      <c r="C14" s="165">
        <v>30000</v>
      </c>
      <c r="E14" s="170"/>
    </row>
    <row r="15" spans="1:6" ht="15">
      <c r="A15" s="180" t="s">
        <v>609</v>
      </c>
      <c r="B15" s="172" t="s">
        <v>165</v>
      </c>
      <c r="D15" s="165">
        <v>15000</v>
      </c>
      <c r="E15" s="170"/>
      <c r="F15" s="168" t="s">
        <v>822</v>
      </c>
    </row>
    <row r="16" spans="1:5" ht="12" customHeight="1">
      <c r="A16" s="180"/>
      <c r="E16" s="170"/>
    </row>
    <row r="17" spans="1:6" ht="15.75">
      <c r="A17" s="180"/>
      <c r="B17" s="163" t="s">
        <v>825</v>
      </c>
      <c r="D17" s="169">
        <f>D19</f>
        <v>16306</v>
      </c>
      <c r="E17" s="170"/>
      <c r="F17" s="168" t="s">
        <v>821</v>
      </c>
    </row>
    <row r="18" spans="1:5" ht="16.5" customHeight="1">
      <c r="A18" s="180"/>
      <c r="B18" s="163"/>
      <c r="D18" s="169"/>
      <c r="E18" s="170"/>
    </row>
    <row r="19" spans="1:5" ht="30">
      <c r="A19" s="180" t="s">
        <v>609</v>
      </c>
      <c r="B19" s="172" t="s">
        <v>826</v>
      </c>
      <c r="D19" s="165">
        <v>16306</v>
      </c>
      <c r="E19" s="170"/>
    </row>
    <row r="20" spans="1:5" ht="13.5" customHeight="1">
      <c r="A20" s="180"/>
      <c r="E20" s="170"/>
    </row>
    <row r="21" spans="1:6" ht="15.75">
      <c r="A21" s="180"/>
      <c r="B21" s="163" t="s">
        <v>827</v>
      </c>
      <c r="C21" s="169"/>
      <c r="D21" s="169">
        <f>SUM(D23:D38)</f>
        <v>145800</v>
      </c>
      <c r="E21" s="170"/>
      <c r="F21" s="168" t="s">
        <v>821</v>
      </c>
    </row>
    <row r="22" spans="1:5" ht="14.25" customHeight="1">
      <c r="A22" s="180"/>
      <c r="B22" s="163"/>
      <c r="C22" s="169"/>
      <c r="D22" s="169"/>
      <c r="E22" s="170"/>
    </row>
    <row r="23" spans="1:5" ht="30">
      <c r="A23" s="180" t="s">
        <v>609</v>
      </c>
      <c r="B23" s="172" t="s">
        <v>828</v>
      </c>
      <c r="D23" s="165">
        <v>2500</v>
      </c>
      <c r="E23" s="170"/>
    </row>
    <row r="24" spans="1:5" ht="15">
      <c r="A24" s="180" t="s">
        <v>609</v>
      </c>
      <c r="B24" s="172" t="s">
        <v>829</v>
      </c>
      <c r="D24" s="165">
        <v>15000</v>
      </c>
      <c r="E24" s="170"/>
    </row>
    <row r="25" spans="1:5" ht="15">
      <c r="A25" s="180" t="s">
        <v>609</v>
      </c>
      <c r="B25" s="172" t="s">
        <v>830</v>
      </c>
      <c r="D25" s="165">
        <v>15000</v>
      </c>
      <c r="E25" s="170"/>
    </row>
    <row r="26" spans="1:5" ht="30">
      <c r="A26" s="180" t="s">
        <v>609</v>
      </c>
      <c r="B26" s="172" t="s">
        <v>831</v>
      </c>
      <c r="D26" s="165">
        <v>25000</v>
      </c>
      <c r="E26" s="170"/>
    </row>
    <row r="27" spans="1:6" ht="46.5" customHeight="1">
      <c r="A27" s="180" t="s">
        <v>609</v>
      </c>
      <c r="B27" s="172" t="s">
        <v>718</v>
      </c>
      <c r="D27" s="165">
        <v>2500</v>
      </c>
      <c r="E27" s="170"/>
      <c r="F27" s="168" t="s">
        <v>854</v>
      </c>
    </row>
    <row r="28" spans="1:5" ht="15">
      <c r="A28" s="180" t="s">
        <v>609</v>
      </c>
      <c r="B28" s="172" t="s">
        <v>832</v>
      </c>
      <c r="D28" s="165">
        <v>1500</v>
      </c>
      <c r="E28" s="170"/>
    </row>
    <row r="29" spans="1:5" ht="16.5" customHeight="1">
      <c r="A29" s="180" t="s">
        <v>609</v>
      </c>
      <c r="B29" s="179" t="s">
        <v>833</v>
      </c>
      <c r="D29" s="165">
        <f>SUM(C31:C33)</f>
        <v>14600</v>
      </c>
      <c r="E29" s="170"/>
    </row>
    <row r="30" spans="1:5" ht="15">
      <c r="A30" s="180"/>
      <c r="B30" s="179" t="s">
        <v>333</v>
      </c>
      <c r="E30" s="170"/>
    </row>
    <row r="31" spans="1:5" ht="15">
      <c r="A31" s="180" t="s">
        <v>609</v>
      </c>
      <c r="B31" s="172" t="s">
        <v>834</v>
      </c>
      <c r="C31" s="165">
        <v>5000</v>
      </c>
      <c r="E31" s="170"/>
    </row>
    <row r="32" spans="1:5" ht="15">
      <c r="A32" s="180" t="s">
        <v>609</v>
      </c>
      <c r="B32" s="172" t="s">
        <v>835</v>
      </c>
      <c r="C32" s="165">
        <v>1500</v>
      </c>
      <c r="E32" s="170"/>
    </row>
    <row r="33" spans="1:5" ht="15">
      <c r="A33" s="180" t="s">
        <v>609</v>
      </c>
      <c r="B33" s="172" t="s">
        <v>719</v>
      </c>
      <c r="C33" s="165">
        <v>8100</v>
      </c>
      <c r="E33" s="170"/>
    </row>
    <row r="34" spans="1:5" ht="15">
      <c r="A34" s="180" t="s">
        <v>609</v>
      </c>
      <c r="B34" s="172" t="s">
        <v>836</v>
      </c>
      <c r="D34" s="165">
        <v>5000</v>
      </c>
      <c r="E34" s="170"/>
    </row>
    <row r="35" spans="1:5" ht="15">
      <c r="A35" s="180" t="s">
        <v>609</v>
      </c>
      <c r="B35" s="172" t="s">
        <v>614</v>
      </c>
      <c r="D35" s="165">
        <v>9000</v>
      </c>
      <c r="E35" s="170"/>
    </row>
    <row r="36" spans="1:5" ht="15">
      <c r="A36" s="180" t="s">
        <v>837</v>
      </c>
      <c r="B36" s="172" t="s">
        <v>838</v>
      </c>
      <c r="D36" s="165">
        <v>3500</v>
      </c>
      <c r="E36" s="170"/>
    </row>
    <row r="37" spans="1:5" ht="30">
      <c r="A37" s="180" t="s">
        <v>837</v>
      </c>
      <c r="B37" s="172" t="s">
        <v>575</v>
      </c>
      <c r="D37" s="165">
        <v>2200</v>
      </c>
      <c r="E37" s="170"/>
    </row>
    <row r="38" spans="1:6" ht="45.75">
      <c r="A38" s="180" t="s">
        <v>609</v>
      </c>
      <c r="B38" s="172" t="s">
        <v>306</v>
      </c>
      <c r="D38" s="165">
        <v>50000</v>
      </c>
      <c r="E38" s="170"/>
      <c r="F38" s="168" t="s">
        <v>822</v>
      </c>
    </row>
    <row r="39" spans="1:5" ht="15">
      <c r="A39" s="180"/>
      <c r="E39" s="170"/>
    </row>
    <row r="40" spans="1:6" ht="18">
      <c r="A40" s="180"/>
      <c r="B40" s="164" t="s">
        <v>839</v>
      </c>
      <c r="D40" s="169">
        <f>D46+D50</f>
        <v>1850000</v>
      </c>
      <c r="E40" s="170"/>
      <c r="F40" s="168" t="s">
        <v>817</v>
      </c>
    </row>
    <row r="41" spans="1:5" ht="18">
      <c r="A41" s="180"/>
      <c r="B41" s="164"/>
      <c r="D41" s="169"/>
      <c r="E41" s="170"/>
    </row>
    <row r="42" spans="1:5" ht="15.75">
      <c r="A42" s="180"/>
      <c r="B42" s="172" t="s">
        <v>453</v>
      </c>
      <c r="D42" s="169"/>
      <c r="E42" s="170"/>
    </row>
    <row r="43" spans="1:5" ht="15.75">
      <c r="A43" s="180"/>
      <c r="B43" s="173" t="s">
        <v>818</v>
      </c>
      <c r="C43" s="169">
        <f>D46+SUM(D52:D58)</f>
        <v>1790000</v>
      </c>
      <c r="D43" s="169"/>
      <c r="E43" s="170"/>
    </row>
    <row r="44" spans="1:5" ht="15.75">
      <c r="A44" s="180"/>
      <c r="B44" s="173" t="s">
        <v>819</v>
      </c>
      <c r="C44" s="169">
        <f>SUM(D59:D61)</f>
        <v>60000</v>
      </c>
      <c r="D44" s="169"/>
      <c r="E44" s="170"/>
    </row>
    <row r="45" spans="1:5" ht="15.75">
      <c r="A45" s="180"/>
      <c r="B45" s="173"/>
      <c r="C45" s="169"/>
      <c r="D45" s="169"/>
      <c r="E45" s="170"/>
    </row>
    <row r="46" spans="1:5" ht="15.75">
      <c r="A46" s="180"/>
      <c r="B46" s="163" t="s">
        <v>646</v>
      </c>
      <c r="D46" s="169">
        <f>D48</f>
        <v>500000</v>
      </c>
      <c r="E46" s="170"/>
    </row>
    <row r="47" spans="1:5" ht="15.75">
      <c r="A47" s="180"/>
      <c r="B47" s="163"/>
      <c r="E47" s="170"/>
    </row>
    <row r="48" spans="1:5" ht="30">
      <c r="A48" s="180" t="s">
        <v>609</v>
      </c>
      <c r="B48" s="172" t="s">
        <v>840</v>
      </c>
      <c r="D48" s="165">
        <v>500000</v>
      </c>
      <c r="E48" s="170"/>
    </row>
    <row r="49" spans="1:5" ht="15">
      <c r="A49" s="180"/>
      <c r="E49" s="170"/>
    </row>
    <row r="50" spans="1:5" ht="15.75">
      <c r="A50" s="180"/>
      <c r="B50" s="163" t="s">
        <v>647</v>
      </c>
      <c r="D50" s="169">
        <f>SUM(D52:D61)</f>
        <v>1350000</v>
      </c>
      <c r="E50" s="170"/>
    </row>
    <row r="51" spans="1:5" ht="15.75">
      <c r="A51" s="180"/>
      <c r="B51" s="163"/>
      <c r="E51" s="170"/>
    </row>
    <row r="52" spans="1:6" ht="30">
      <c r="A52" s="180" t="s">
        <v>609</v>
      </c>
      <c r="B52" s="181" t="s">
        <v>841</v>
      </c>
      <c r="D52" s="165">
        <v>34391</v>
      </c>
      <c r="E52" s="170"/>
      <c r="F52" s="168" t="s">
        <v>854</v>
      </c>
    </row>
    <row r="53" spans="1:5" ht="30">
      <c r="A53" s="180" t="s">
        <v>609</v>
      </c>
      <c r="B53" s="172" t="s">
        <v>405</v>
      </c>
      <c r="D53" s="165">
        <v>430000</v>
      </c>
      <c r="E53" s="170"/>
    </row>
    <row r="54" spans="1:5" ht="15">
      <c r="A54" s="180" t="s">
        <v>609</v>
      </c>
      <c r="B54" s="172" t="s">
        <v>842</v>
      </c>
      <c r="D54" s="165">
        <v>525000</v>
      </c>
      <c r="E54" s="170"/>
    </row>
    <row r="55" spans="1:5" ht="30">
      <c r="A55" s="180" t="s">
        <v>609</v>
      </c>
      <c r="B55" s="172" t="s">
        <v>406</v>
      </c>
      <c r="D55" s="165">
        <v>74592</v>
      </c>
      <c r="E55" s="170"/>
    </row>
    <row r="56" spans="1:5" ht="30">
      <c r="A56" s="180" t="s">
        <v>609</v>
      </c>
      <c r="B56" s="172" t="s">
        <v>407</v>
      </c>
      <c r="D56" s="165">
        <v>126017</v>
      </c>
      <c r="E56" s="170"/>
    </row>
    <row r="57" spans="1:5" ht="15">
      <c r="A57" s="180" t="s">
        <v>609</v>
      </c>
      <c r="B57" s="172" t="s">
        <v>608</v>
      </c>
      <c r="D57" s="165">
        <v>30000</v>
      </c>
      <c r="E57" s="170"/>
    </row>
    <row r="58" spans="1:5" ht="15">
      <c r="A58" s="180" t="s">
        <v>609</v>
      </c>
      <c r="B58" s="172" t="s">
        <v>145</v>
      </c>
      <c r="D58" s="165">
        <v>70000</v>
      </c>
      <c r="E58" s="170"/>
    </row>
    <row r="59" spans="1:6" ht="30.75">
      <c r="A59" s="180" t="s">
        <v>609</v>
      </c>
      <c r="B59" s="172" t="s">
        <v>307</v>
      </c>
      <c r="D59" s="165">
        <v>9000</v>
      </c>
      <c r="E59" s="170"/>
      <c r="F59" s="168" t="s">
        <v>843</v>
      </c>
    </row>
    <row r="60" spans="1:6" ht="17.25" customHeight="1">
      <c r="A60" s="180" t="s">
        <v>609</v>
      </c>
      <c r="B60" s="172" t="s">
        <v>308</v>
      </c>
      <c r="D60" s="165">
        <v>1000</v>
      </c>
      <c r="E60" s="170"/>
      <c r="F60" s="168" t="s">
        <v>843</v>
      </c>
    </row>
    <row r="61" spans="1:6" ht="45.75">
      <c r="A61" s="180" t="s">
        <v>609</v>
      </c>
      <c r="B61" s="172" t="s">
        <v>1019</v>
      </c>
      <c r="D61" s="165">
        <v>50000</v>
      </c>
      <c r="E61" s="170"/>
      <c r="F61" s="168" t="s">
        <v>843</v>
      </c>
    </row>
    <row r="62" spans="1:5" ht="15">
      <c r="A62" s="180"/>
      <c r="E62" s="170"/>
    </row>
    <row r="63" spans="1:6" ht="18">
      <c r="A63" s="180"/>
      <c r="B63" s="164" t="s">
        <v>844</v>
      </c>
      <c r="D63" s="169">
        <f>D65</f>
        <v>8000</v>
      </c>
      <c r="E63" s="170"/>
      <c r="F63" s="168" t="s">
        <v>817</v>
      </c>
    </row>
    <row r="64" spans="1:5" ht="18">
      <c r="A64" s="180"/>
      <c r="B64" s="164"/>
      <c r="D64" s="169"/>
      <c r="E64" s="170"/>
    </row>
    <row r="65" spans="1:5" ht="15.75">
      <c r="A65" s="180"/>
      <c r="B65" s="163" t="s">
        <v>649</v>
      </c>
      <c r="D65" s="169">
        <f>SUM(D67:D72)</f>
        <v>8000</v>
      </c>
      <c r="E65" s="170"/>
    </row>
    <row r="66" spans="1:5" ht="15.75">
      <c r="A66" s="180"/>
      <c r="B66" s="172" t="s">
        <v>333</v>
      </c>
      <c r="D66" s="169"/>
      <c r="E66" s="170"/>
    </row>
    <row r="67" spans="1:5" ht="15">
      <c r="A67" s="180"/>
      <c r="B67" s="172" t="s">
        <v>576</v>
      </c>
      <c r="C67" s="165">
        <v>5000</v>
      </c>
      <c r="D67" s="212"/>
      <c r="E67" s="170"/>
    </row>
    <row r="68" spans="1:5" ht="15">
      <c r="A68" s="180"/>
      <c r="B68" s="172" t="s">
        <v>823</v>
      </c>
      <c r="C68" s="165">
        <v>3000</v>
      </c>
      <c r="D68" s="212"/>
      <c r="E68" s="170"/>
    </row>
    <row r="69" spans="1:5" ht="15">
      <c r="A69" s="180"/>
      <c r="D69" s="212"/>
      <c r="E69" s="170"/>
    </row>
    <row r="70" spans="1:5" ht="15">
      <c r="A70" s="180" t="s">
        <v>609</v>
      </c>
      <c r="B70" s="172" t="s">
        <v>845</v>
      </c>
      <c r="D70" s="165">
        <v>1800</v>
      </c>
      <c r="E70" s="170"/>
    </row>
    <row r="71" spans="1:5" ht="18" customHeight="1">
      <c r="A71" s="180" t="s">
        <v>609</v>
      </c>
      <c r="B71" s="172" t="s">
        <v>846</v>
      </c>
      <c r="D71" s="165">
        <v>1200</v>
      </c>
      <c r="E71" s="170"/>
    </row>
    <row r="72" spans="1:5" ht="30">
      <c r="A72" s="180" t="s">
        <v>609</v>
      </c>
      <c r="B72" s="172" t="s">
        <v>577</v>
      </c>
      <c r="D72" s="165">
        <v>5000</v>
      </c>
      <c r="E72" s="170"/>
    </row>
    <row r="73" spans="1:5" ht="15">
      <c r="A73" s="180"/>
      <c r="E73" s="170"/>
    </row>
    <row r="74" spans="1:6" ht="18">
      <c r="A74" s="180"/>
      <c r="B74" s="164" t="s">
        <v>847</v>
      </c>
      <c r="D74" s="169">
        <f>SUM(D81,D90,D99,D169,D174)</f>
        <v>4236862</v>
      </c>
      <c r="E74" s="182">
        <f>SUMIF(F1:F739,"a",D1:D739)</f>
        <v>4236862</v>
      </c>
      <c r="F74" s="168" t="s">
        <v>817</v>
      </c>
    </row>
    <row r="75" spans="1:5" ht="18">
      <c r="A75" s="180"/>
      <c r="B75" s="164"/>
      <c r="D75" s="169"/>
      <c r="E75" s="170"/>
    </row>
    <row r="76" spans="1:5" ht="15">
      <c r="A76" s="180"/>
      <c r="B76" s="172" t="s">
        <v>848</v>
      </c>
      <c r="E76" s="170"/>
    </row>
    <row r="77" spans="1:5" ht="15.75">
      <c r="A77" s="180" t="s">
        <v>609</v>
      </c>
      <c r="B77" s="173" t="s">
        <v>819</v>
      </c>
      <c r="C77" s="174">
        <f>SUMIF(F1:F715,"ia",D1:D715)</f>
        <v>489500</v>
      </c>
      <c r="E77" s="183">
        <f>SUM(C77:C79)</f>
        <v>4236862</v>
      </c>
    </row>
    <row r="78" spans="1:5" ht="15.75">
      <c r="A78" s="180" t="s">
        <v>609</v>
      </c>
      <c r="B78" s="173" t="s">
        <v>849</v>
      </c>
      <c r="C78" s="174">
        <f>D81</f>
        <v>78880</v>
      </c>
      <c r="E78" s="170"/>
    </row>
    <row r="79" spans="1:5" ht="15.75">
      <c r="A79" s="180" t="s">
        <v>609</v>
      </c>
      <c r="B79" s="173" t="s">
        <v>818</v>
      </c>
      <c r="C79" s="174">
        <f>SUM(D90,D101:D156,D169,D174)</f>
        <v>3668482</v>
      </c>
      <c r="E79" s="170"/>
    </row>
    <row r="80" spans="1:5" ht="15">
      <c r="A80" s="180"/>
      <c r="E80" s="170"/>
    </row>
    <row r="81" spans="1:6" ht="15.75">
      <c r="A81" s="180"/>
      <c r="B81" s="163" t="s">
        <v>850</v>
      </c>
      <c r="D81" s="169">
        <f>SUM(D83:D88)</f>
        <v>78880</v>
      </c>
      <c r="E81" s="170"/>
      <c r="F81" s="168" t="s">
        <v>851</v>
      </c>
    </row>
    <row r="82" spans="1:5" ht="15.75">
      <c r="A82" s="180"/>
      <c r="B82" s="163"/>
      <c r="D82" s="169"/>
      <c r="E82" s="170"/>
    </row>
    <row r="83" spans="1:5" ht="30">
      <c r="A83" s="180" t="s">
        <v>609</v>
      </c>
      <c r="B83" s="181" t="s">
        <v>852</v>
      </c>
      <c r="D83" s="165">
        <v>420</v>
      </c>
      <c r="E83" s="170"/>
    </row>
    <row r="84" spans="1:6" ht="15">
      <c r="A84" s="180" t="s">
        <v>609</v>
      </c>
      <c r="B84" s="172" t="s">
        <v>853</v>
      </c>
      <c r="D84" s="165">
        <v>63127</v>
      </c>
      <c r="E84" s="170"/>
      <c r="F84" s="168" t="s">
        <v>854</v>
      </c>
    </row>
    <row r="85" spans="1:6" ht="15">
      <c r="A85" s="180" t="s">
        <v>609</v>
      </c>
      <c r="B85" s="172" t="s">
        <v>855</v>
      </c>
      <c r="D85" s="165">
        <v>2795</v>
      </c>
      <c r="E85" s="170"/>
      <c r="F85" s="168" t="s">
        <v>854</v>
      </c>
    </row>
    <row r="86" spans="1:6" ht="15">
      <c r="A86" s="180" t="s">
        <v>609</v>
      </c>
      <c r="B86" s="172" t="s">
        <v>856</v>
      </c>
      <c r="D86" s="165">
        <v>10073</v>
      </c>
      <c r="E86" s="170"/>
      <c r="F86" s="168" t="s">
        <v>408</v>
      </c>
    </row>
    <row r="87" spans="1:6" ht="15">
      <c r="A87" s="180" t="s">
        <v>609</v>
      </c>
      <c r="B87" s="172" t="s">
        <v>857</v>
      </c>
      <c r="D87" s="165">
        <v>1615</v>
      </c>
      <c r="E87" s="170"/>
      <c r="F87" s="168" t="s">
        <v>408</v>
      </c>
    </row>
    <row r="88" spans="1:5" ht="15">
      <c r="A88" s="180" t="s">
        <v>609</v>
      </c>
      <c r="B88" s="172" t="s">
        <v>858</v>
      </c>
      <c r="D88" s="165">
        <v>850</v>
      </c>
      <c r="E88" s="170"/>
    </row>
    <row r="89" spans="1:5" ht="15">
      <c r="A89" s="180"/>
      <c r="E89" s="170"/>
    </row>
    <row r="90" spans="1:6" ht="15.75">
      <c r="A90" s="180"/>
      <c r="B90" s="163" t="s">
        <v>861</v>
      </c>
      <c r="D90" s="169">
        <f>SUM(D92:D97)</f>
        <v>143000</v>
      </c>
      <c r="E90" s="170"/>
      <c r="F90" s="168" t="s">
        <v>851</v>
      </c>
    </row>
    <row r="91" spans="1:5" ht="15.75">
      <c r="A91" s="180"/>
      <c r="B91" s="163"/>
      <c r="D91" s="169"/>
      <c r="E91" s="170"/>
    </row>
    <row r="92" spans="1:5" ht="15">
      <c r="A92" s="180" t="s">
        <v>609</v>
      </c>
      <c r="B92" s="179" t="s">
        <v>862</v>
      </c>
      <c r="D92" s="165">
        <v>117600</v>
      </c>
      <c r="E92" s="170"/>
    </row>
    <row r="93" spans="1:5" ht="15">
      <c r="A93" s="180" t="s">
        <v>609</v>
      </c>
      <c r="B93" s="179" t="s">
        <v>863</v>
      </c>
      <c r="D93" s="165">
        <v>14400</v>
      </c>
      <c r="E93" s="170"/>
    </row>
    <row r="94" spans="1:5" ht="15">
      <c r="A94" s="180" t="s">
        <v>609</v>
      </c>
      <c r="B94" s="179" t="s">
        <v>864</v>
      </c>
      <c r="D94" s="165">
        <v>3000</v>
      </c>
      <c r="E94" s="170"/>
    </row>
    <row r="95" spans="1:5" ht="15">
      <c r="A95" s="180" t="s">
        <v>609</v>
      </c>
      <c r="B95" s="172" t="s">
        <v>865</v>
      </c>
      <c r="D95" s="165">
        <v>2000</v>
      </c>
      <c r="E95" s="170"/>
    </row>
    <row r="96" spans="1:5" ht="15">
      <c r="A96" s="180" t="s">
        <v>609</v>
      </c>
      <c r="B96" s="179" t="s">
        <v>866</v>
      </c>
      <c r="D96" s="165">
        <v>4000</v>
      </c>
      <c r="E96" s="170"/>
    </row>
    <row r="97" spans="1:5" ht="15">
      <c r="A97" s="180" t="s">
        <v>609</v>
      </c>
      <c r="B97" s="179" t="s">
        <v>867</v>
      </c>
      <c r="D97" s="165">
        <v>2000</v>
      </c>
      <c r="E97" s="170"/>
    </row>
    <row r="98" spans="1:5" ht="15.75">
      <c r="A98" s="180"/>
      <c r="C98" s="169"/>
      <c r="E98" s="170"/>
    </row>
    <row r="99" spans="1:6" ht="15.75">
      <c r="A99" s="180"/>
      <c r="B99" s="176" t="s">
        <v>868</v>
      </c>
      <c r="D99" s="169">
        <f>SUM(D101:D167)</f>
        <v>3757026</v>
      </c>
      <c r="E99" s="170"/>
      <c r="F99" s="168" t="s">
        <v>851</v>
      </c>
    </row>
    <row r="100" spans="1:5" ht="15.75">
      <c r="A100" s="180"/>
      <c r="B100" s="176"/>
      <c r="D100" s="169"/>
      <c r="E100" s="170"/>
    </row>
    <row r="101" spans="1:5" ht="63">
      <c r="A101" s="180" t="s">
        <v>609</v>
      </c>
      <c r="B101" s="176" t="s">
        <v>205</v>
      </c>
      <c r="D101" s="169">
        <v>16000</v>
      </c>
      <c r="E101" s="170"/>
    </row>
    <row r="102" spans="1:6" ht="15.75">
      <c r="A102" s="180" t="s">
        <v>609</v>
      </c>
      <c r="B102" s="176" t="s">
        <v>870</v>
      </c>
      <c r="C102" s="169"/>
      <c r="D102" s="169">
        <v>1919336</v>
      </c>
      <c r="E102" s="170"/>
      <c r="F102" s="168" t="s">
        <v>854</v>
      </c>
    </row>
    <row r="103" spans="1:6" ht="15.75">
      <c r="A103" s="180" t="s">
        <v>609</v>
      </c>
      <c r="B103" s="176" t="s">
        <v>855</v>
      </c>
      <c r="C103" s="169"/>
      <c r="D103" s="169">
        <v>140404</v>
      </c>
      <c r="E103" s="170"/>
      <c r="F103" s="168" t="s">
        <v>854</v>
      </c>
    </row>
    <row r="104" spans="1:6" ht="15.75">
      <c r="A104" s="180" t="s">
        <v>609</v>
      </c>
      <c r="B104" s="176" t="s">
        <v>871</v>
      </c>
      <c r="C104" s="169"/>
      <c r="D104" s="169">
        <v>137577</v>
      </c>
      <c r="E104" s="170"/>
      <c r="F104" s="168" t="s">
        <v>854</v>
      </c>
    </row>
    <row r="105" spans="1:6" ht="15.75">
      <c r="A105" s="180" t="s">
        <v>609</v>
      </c>
      <c r="B105" s="163" t="s">
        <v>872</v>
      </c>
      <c r="C105" s="169"/>
      <c r="D105" s="169">
        <v>301198</v>
      </c>
      <c r="E105" s="170"/>
      <c r="F105" s="168" t="s">
        <v>408</v>
      </c>
    </row>
    <row r="106" spans="1:6" ht="15.75">
      <c r="A106" s="180" t="s">
        <v>609</v>
      </c>
      <c r="B106" s="163" t="s">
        <v>309</v>
      </c>
      <c r="D106" s="169">
        <v>48294</v>
      </c>
      <c r="E106" s="170"/>
      <c r="F106" s="168" t="s">
        <v>408</v>
      </c>
    </row>
    <row r="107" spans="1:5" ht="31.5">
      <c r="A107" s="180" t="s">
        <v>609</v>
      </c>
      <c r="B107" s="163" t="s">
        <v>873</v>
      </c>
      <c r="D107" s="169">
        <v>6000</v>
      </c>
      <c r="E107" s="170"/>
    </row>
    <row r="108" spans="1:6" ht="31.5">
      <c r="A108" s="180" t="s">
        <v>609</v>
      </c>
      <c r="B108" s="163" t="s">
        <v>860</v>
      </c>
      <c r="D108" s="169">
        <v>5000</v>
      </c>
      <c r="E108" s="170"/>
      <c r="F108" s="168" t="s">
        <v>854</v>
      </c>
    </row>
    <row r="109" spans="1:5" ht="15">
      <c r="A109" s="180"/>
      <c r="E109" s="170"/>
    </row>
    <row r="110" spans="1:5" ht="30.75">
      <c r="A110" s="180" t="s">
        <v>609</v>
      </c>
      <c r="B110" s="163" t="s">
        <v>525</v>
      </c>
      <c r="D110" s="169">
        <f>SUM(C111:C126)</f>
        <v>193900</v>
      </c>
      <c r="E110" s="170"/>
    </row>
    <row r="111" spans="1:5" ht="16.5" customHeight="1">
      <c r="A111" s="180"/>
      <c r="B111" s="179" t="s">
        <v>874</v>
      </c>
      <c r="C111" s="184">
        <v>12000</v>
      </c>
      <c r="E111" s="170"/>
    </row>
    <row r="112" spans="1:5" ht="30">
      <c r="A112" s="180"/>
      <c r="B112" s="179" t="s">
        <v>875</v>
      </c>
      <c r="C112" s="184">
        <v>33500</v>
      </c>
      <c r="E112" s="170"/>
    </row>
    <row r="113" spans="1:5" ht="15">
      <c r="A113" s="180"/>
      <c r="B113" s="179" t="s">
        <v>876</v>
      </c>
      <c r="C113" s="184">
        <v>23500</v>
      </c>
      <c r="E113" s="170"/>
    </row>
    <row r="114" spans="1:5" ht="15">
      <c r="A114" s="180"/>
      <c r="B114" s="172" t="s">
        <v>877</v>
      </c>
      <c r="C114" s="184">
        <v>5000</v>
      </c>
      <c r="E114" s="170"/>
    </row>
    <row r="115" spans="1:5" ht="15">
      <c r="A115" s="180"/>
      <c r="B115" s="172" t="s">
        <v>878</v>
      </c>
      <c r="C115" s="184">
        <v>18200</v>
      </c>
      <c r="E115" s="170"/>
    </row>
    <row r="116" spans="1:5" ht="30">
      <c r="A116" s="180"/>
      <c r="B116" s="179" t="s">
        <v>879</v>
      </c>
      <c r="C116" s="184">
        <v>14000</v>
      </c>
      <c r="E116" s="170"/>
    </row>
    <row r="117" spans="1:5" ht="45">
      <c r="A117" s="180"/>
      <c r="B117" s="172" t="s">
        <v>880</v>
      </c>
      <c r="C117" s="184">
        <v>39100</v>
      </c>
      <c r="E117" s="170"/>
    </row>
    <row r="118" spans="1:5" ht="15">
      <c r="A118" s="180"/>
      <c r="B118" s="172" t="s">
        <v>203</v>
      </c>
      <c r="C118" s="184">
        <v>1500</v>
      </c>
      <c r="E118" s="170"/>
    </row>
    <row r="119" spans="1:5" ht="15">
      <c r="A119" s="180"/>
      <c r="B119" s="172" t="s">
        <v>881</v>
      </c>
      <c r="C119" s="184">
        <v>10600</v>
      </c>
      <c r="E119" s="170"/>
    </row>
    <row r="120" spans="1:5" ht="15">
      <c r="A120" s="180"/>
      <c r="B120" s="172" t="s">
        <v>204</v>
      </c>
      <c r="C120" s="184">
        <v>18400</v>
      </c>
      <c r="E120" s="170"/>
    </row>
    <row r="121" spans="1:5" ht="30">
      <c r="A121" s="180"/>
      <c r="B121" s="172" t="s">
        <v>882</v>
      </c>
      <c r="C121" s="184">
        <v>6000</v>
      </c>
      <c r="E121" s="170"/>
    </row>
    <row r="122" spans="1:5" ht="47.25" customHeight="1">
      <c r="A122" s="180"/>
      <c r="B122" s="185" t="s">
        <v>394</v>
      </c>
      <c r="C122" s="184">
        <v>2000</v>
      </c>
      <c r="E122" s="170"/>
    </row>
    <row r="123" spans="1:5" ht="30">
      <c r="A123" s="180"/>
      <c r="B123" s="172" t="s">
        <v>883</v>
      </c>
      <c r="C123" s="184">
        <v>1500</v>
      </c>
      <c r="E123" s="170"/>
    </row>
    <row r="124" spans="1:5" ht="30">
      <c r="A124" s="180"/>
      <c r="B124" s="172" t="s">
        <v>884</v>
      </c>
      <c r="C124" s="184">
        <v>2500</v>
      </c>
      <c r="E124" s="170"/>
    </row>
    <row r="125" spans="1:5" ht="30">
      <c r="A125" s="180"/>
      <c r="B125" s="172" t="s">
        <v>885</v>
      </c>
      <c r="C125" s="184">
        <v>200</v>
      </c>
      <c r="E125" s="170"/>
    </row>
    <row r="126" spans="1:5" ht="30">
      <c r="A126" s="180"/>
      <c r="B126" s="172" t="s">
        <v>784</v>
      </c>
      <c r="C126" s="184">
        <v>5900</v>
      </c>
      <c r="E126" s="170"/>
    </row>
    <row r="127" spans="1:5" ht="15" customHeight="1">
      <c r="A127" s="180" t="s">
        <v>609</v>
      </c>
      <c r="B127" s="176" t="s">
        <v>886</v>
      </c>
      <c r="D127" s="186">
        <v>21000</v>
      </c>
      <c r="E127" s="170"/>
    </row>
    <row r="128" spans="1:5" ht="15.75">
      <c r="A128" s="180"/>
      <c r="B128" s="176"/>
      <c r="D128" s="186"/>
      <c r="E128" s="170"/>
    </row>
    <row r="129" spans="1:5" ht="46.5">
      <c r="A129" s="180" t="s">
        <v>609</v>
      </c>
      <c r="B129" s="163" t="s">
        <v>302</v>
      </c>
      <c r="C129" s="187"/>
      <c r="D129" s="169">
        <f>SUM(C130:C133)</f>
        <v>28100</v>
      </c>
      <c r="E129" s="170"/>
    </row>
    <row r="130" spans="1:5" ht="30">
      <c r="A130" s="180"/>
      <c r="B130" s="179" t="s">
        <v>887</v>
      </c>
      <c r="C130" s="184">
        <v>4000</v>
      </c>
      <c r="E130" s="170"/>
    </row>
    <row r="131" spans="1:5" ht="30">
      <c r="A131" s="180"/>
      <c r="B131" s="179" t="s">
        <v>859</v>
      </c>
      <c r="C131" s="184">
        <v>14100</v>
      </c>
      <c r="E131" s="170"/>
    </row>
    <row r="132" spans="1:5" ht="47.25" customHeight="1">
      <c r="A132" s="180"/>
      <c r="B132" s="179" t="s">
        <v>437</v>
      </c>
      <c r="C132" s="184">
        <v>4000</v>
      </c>
      <c r="E132" s="170"/>
    </row>
    <row r="133" spans="1:5" ht="15.75">
      <c r="A133" s="180"/>
      <c r="B133" s="218" t="s">
        <v>442</v>
      </c>
      <c r="C133" s="165">
        <v>6000</v>
      </c>
      <c r="D133" s="186"/>
      <c r="E133" s="170"/>
    </row>
    <row r="134" spans="1:5" ht="15.75">
      <c r="A134" s="180"/>
      <c r="B134" s="176"/>
      <c r="D134" s="186"/>
      <c r="E134" s="170"/>
    </row>
    <row r="135" spans="1:5" ht="31.5">
      <c r="A135" s="180" t="s">
        <v>609</v>
      </c>
      <c r="B135" s="188" t="s">
        <v>402</v>
      </c>
      <c r="C135" s="184"/>
      <c r="D135" s="189">
        <v>3000</v>
      </c>
      <c r="E135" s="170"/>
    </row>
    <row r="136" spans="1:5" ht="15.75">
      <c r="A136" s="180"/>
      <c r="B136" s="176"/>
      <c r="D136" s="186"/>
      <c r="E136" s="170"/>
    </row>
    <row r="137" spans="1:5" ht="33" customHeight="1">
      <c r="A137" s="180" t="s">
        <v>609</v>
      </c>
      <c r="B137" s="163" t="s">
        <v>924</v>
      </c>
      <c r="D137" s="169">
        <f>SUM(C138:C145)</f>
        <v>149400</v>
      </c>
      <c r="E137" s="170"/>
    </row>
    <row r="138" spans="1:5" ht="30">
      <c r="A138" s="180"/>
      <c r="B138" s="179" t="s">
        <v>888</v>
      </c>
      <c r="C138" s="184">
        <v>45000</v>
      </c>
      <c r="E138" s="170"/>
    </row>
    <row r="139" spans="1:5" ht="30">
      <c r="A139" s="180"/>
      <c r="B139" s="172" t="s">
        <v>889</v>
      </c>
      <c r="C139" s="184">
        <v>15000</v>
      </c>
      <c r="E139" s="170"/>
    </row>
    <row r="140" spans="1:5" ht="16.5" customHeight="1">
      <c r="A140" s="180"/>
      <c r="B140" s="179" t="s">
        <v>890</v>
      </c>
      <c r="C140" s="184">
        <v>10000</v>
      </c>
      <c r="E140" s="170"/>
    </row>
    <row r="141" spans="1:5" ht="33" customHeight="1">
      <c r="A141" s="180"/>
      <c r="B141" s="179" t="s">
        <v>403</v>
      </c>
      <c r="C141" s="184">
        <v>11400</v>
      </c>
      <c r="E141" s="170"/>
    </row>
    <row r="142" spans="1:5" ht="30">
      <c r="A142" s="180"/>
      <c r="B142" s="179" t="s">
        <v>891</v>
      </c>
      <c r="C142" s="184">
        <v>5000</v>
      </c>
      <c r="E142" s="170"/>
    </row>
    <row r="143" spans="1:5" ht="15">
      <c r="A143" s="180"/>
      <c r="B143" s="179" t="s">
        <v>905</v>
      </c>
      <c r="C143" s="184">
        <v>15000</v>
      </c>
      <c r="E143" s="170"/>
    </row>
    <row r="144" spans="1:5" ht="15">
      <c r="A144" s="180"/>
      <c r="B144" s="179" t="s">
        <v>906</v>
      </c>
      <c r="C144" s="184">
        <v>18000</v>
      </c>
      <c r="E144" s="170"/>
    </row>
    <row r="145" spans="1:5" ht="15">
      <c r="A145" s="180"/>
      <c r="B145" s="179" t="s">
        <v>435</v>
      </c>
      <c r="C145" s="184">
        <v>30000</v>
      </c>
      <c r="E145" s="170"/>
    </row>
    <row r="146" spans="1:5" ht="13.5" customHeight="1">
      <c r="A146" s="180"/>
      <c r="E146" s="170"/>
    </row>
    <row r="147" spans="1:5" ht="15.75">
      <c r="A147" s="180" t="s">
        <v>609</v>
      </c>
      <c r="B147" s="188" t="s">
        <v>907</v>
      </c>
      <c r="C147" s="184"/>
      <c r="D147" s="189">
        <v>6000</v>
      </c>
      <c r="E147" s="170"/>
    </row>
    <row r="148" spans="1:5" ht="32.25" customHeight="1">
      <c r="A148" s="180" t="s">
        <v>609</v>
      </c>
      <c r="B148" s="188" t="s">
        <v>908</v>
      </c>
      <c r="C148" s="184"/>
      <c r="D148" s="189">
        <v>3500</v>
      </c>
      <c r="E148" s="170"/>
    </row>
    <row r="149" spans="1:5" ht="31.5">
      <c r="A149" s="180" t="s">
        <v>609</v>
      </c>
      <c r="B149" s="188" t="s">
        <v>909</v>
      </c>
      <c r="C149" s="184"/>
      <c r="D149" s="189">
        <v>31500</v>
      </c>
      <c r="E149" s="170"/>
    </row>
    <row r="150" spans="1:5" ht="15.75">
      <c r="A150" s="180" t="s">
        <v>609</v>
      </c>
      <c r="B150" s="163" t="s">
        <v>910</v>
      </c>
      <c r="C150" s="169"/>
      <c r="D150" s="186">
        <v>19000</v>
      </c>
      <c r="E150" s="170"/>
    </row>
    <row r="151" spans="1:5" ht="15.75">
      <c r="A151" s="180" t="s">
        <v>609</v>
      </c>
      <c r="B151" s="176" t="s">
        <v>301</v>
      </c>
      <c r="C151" s="169"/>
      <c r="D151" s="186">
        <v>19500</v>
      </c>
      <c r="E151" s="170"/>
    </row>
    <row r="152" spans="1:5" ht="31.5">
      <c r="A152" s="180" t="s">
        <v>609</v>
      </c>
      <c r="B152" s="176" t="s">
        <v>911</v>
      </c>
      <c r="D152" s="186">
        <v>11000</v>
      </c>
      <c r="E152" s="170"/>
    </row>
    <row r="153" spans="1:5" ht="15.75">
      <c r="A153" s="180" t="s">
        <v>609</v>
      </c>
      <c r="B153" s="176" t="s">
        <v>912</v>
      </c>
      <c r="D153" s="186">
        <v>50717</v>
      </c>
      <c r="E153" s="170"/>
    </row>
    <row r="154" spans="1:5" ht="15.75">
      <c r="A154" s="180" t="s">
        <v>609</v>
      </c>
      <c r="B154" s="176" t="s">
        <v>206</v>
      </c>
      <c r="D154" s="186">
        <v>25000</v>
      </c>
      <c r="E154" s="170"/>
    </row>
    <row r="155" spans="1:5" ht="31.5">
      <c r="A155" s="180" t="s">
        <v>609</v>
      </c>
      <c r="B155" s="176" t="s">
        <v>913</v>
      </c>
      <c r="D155" s="186">
        <v>10000</v>
      </c>
      <c r="E155" s="170"/>
    </row>
    <row r="156" spans="1:5" ht="97.5" customHeight="1">
      <c r="A156" s="180" t="s">
        <v>609</v>
      </c>
      <c r="B156" s="176" t="s">
        <v>401</v>
      </c>
      <c r="D156" s="186">
        <v>122100</v>
      </c>
      <c r="E156" s="170"/>
    </row>
    <row r="157" spans="1:6" ht="31.5">
      <c r="A157" s="180" t="s">
        <v>609</v>
      </c>
      <c r="B157" s="176" t="s">
        <v>388</v>
      </c>
      <c r="D157" s="186">
        <v>40000</v>
      </c>
      <c r="E157" s="170"/>
      <c r="F157" s="168" t="s">
        <v>914</v>
      </c>
    </row>
    <row r="158" spans="1:6" ht="47.25">
      <c r="A158" s="180" t="s">
        <v>609</v>
      </c>
      <c r="B158" s="176" t="s">
        <v>409</v>
      </c>
      <c r="D158" s="186">
        <v>200000</v>
      </c>
      <c r="E158" s="170"/>
      <c r="F158" s="168" t="s">
        <v>914</v>
      </c>
    </row>
    <row r="159" spans="1:6" ht="47.25">
      <c r="A159" s="180" t="s">
        <v>609</v>
      </c>
      <c r="B159" s="176" t="s">
        <v>412</v>
      </c>
      <c r="D159" s="186">
        <v>10000</v>
      </c>
      <c r="E159" s="170"/>
      <c r="F159" s="168" t="s">
        <v>914</v>
      </c>
    </row>
    <row r="160" spans="1:6" ht="47.25">
      <c r="A160" s="180" t="s">
        <v>609</v>
      </c>
      <c r="B160" s="176" t="s">
        <v>785</v>
      </c>
      <c r="D160" s="186">
        <v>56000</v>
      </c>
      <c r="E160" s="170"/>
      <c r="F160" s="168" t="s">
        <v>914</v>
      </c>
    </row>
    <row r="161" spans="1:6" ht="47.25">
      <c r="A161" s="180" t="s">
        <v>609</v>
      </c>
      <c r="B161" s="176" t="s">
        <v>915</v>
      </c>
      <c r="D161" s="186">
        <v>34000</v>
      </c>
      <c r="E161" s="170"/>
      <c r="F161" s="168" t="s">
        <v>914</v>
      </c>
    </row>
    <row r="162" spans="1:6" ht="15.75">
      <c r="A162" s="180" t="s">
        <v>609</v>
      </c>
      <c r="B162" s="176" t="s">
        <v>202</v>
      </c>
      <c r="D162" s="186">
        <v>14500</v>
      </c>
      <c r="E162" s="170"/>
      <c r="F162" s="168" t="s">
        <v>914</v>
      </c>
    </row>
    <row r="163" spans="1:6" ht="15.75">
      <c r="A163" s="180" t="s">
        <v>609</v>
      </c>
      <c r="B163" s="176" t="s">
        <v>438</v>
      </c>
      <c r="D163" s="186">
        <v>5000</v>
      </c>
      <c r="E163" s="170"/>
      <c r="F163" s="168" t="s">
        <v>914</v>
      </c>
    </row>
    <row r="164" spans="1:6" ht="15.75">
      <c r="A164" s="180" t="s">
        <v>609</v>
      </c>
      <c r="B164" s="176" t="s">
        <v>439</v>
      </c>
      <c r="D164" s="186">
        <v>24000</v>
      </c>
      <c r="E164" s="170"/>
      <c r="F164" s="168" t="s">
        <v>914</v>
      </c>
    </row>
    <row r="165" spans="1:6" ht="15.75">
      <c r="A165" s="180" t="s">
        <v>609</v>
      </c>
      <c r="B165" s="176" t="s">
        <v>440</v>
      </c>
      <c r="D165" s="186">
        <v>35000</v>
      </c>
      <c r="E165" s="170"/>
      <c r="F165" s="168" t="s">
        <v>914</v>
      </c>
    </row>
    <row r="166" spans="1:6" ht="15.75">
      <c r="A166" s="180" t="s">
        <v>609</v>
      </c>
      <c r="B166" s="176" t="s">
        <v>441</v>
      </c>
      <c r="D166" s="186">
        <v>61000</v>
      </c>
      <c r="E166" s="170"/>
      <c r="F166" s="168" t="s">
        <v>914</v>
      </c>
    </row>
    <row r="167" spans="1:6" ht="31.5">
      <c r="A167" s="180" t="s">
        <v>609</v>
      </c>
      <c r="B167" s="176" t="s">
        <v>146</v>
      </c>
      <c r="D167" s="186">
        <v>10000</v>
      </c>
      <c r="E167" s="170"/>
      <c r="F167" s="168" t="s">
        <v>914</v>
      </c>
    </row>
    <row r="168" spans="1:5" ht="15.75">
      <c r="A168" s="180"/>
      <c r="B168" s="176"/>
      <c r="D168" s="186"/>
      <c r="E168" s="170"/>
    </row>
    <row r="169" spans="1:6" ht="15.75">
      <c r="A169" s="180"/>
      <c r="B169" s="176" t="s">
        <v>654</v>
      </c>
      <c r="D169" s="186">
        <f>SUM(C171:C172)</f>
        <v>38500</v>
      </c>
      <c r="E169" s="170"/>
      <c r="F169" s="168" t="s">
        <v>851</v>
      </c>
    </row>
    <row r="170" spans="1:5" ht="15.75">
      <c r="A170" s="180"/>
      <c r="B170" s="176"/>
      <c r="D170" s="186"/>
      <c r="E170" s="170"/>
    </row>
    <row r="171" spans="1:5" ht="30">
      <c r="A171" s="180" t="s">
        <v>609</v>
      </c>
      <c r="B171" s="172" t="s">
        <v>434</v>
      </c>
      <c r="C171" s="165">
        <v>22000</v>
      </c>
      <c r="D171" s="190"/>
      <c r="E171" s="170"/>
    </row>
    <row r="172" spans="1:5" ht="30" customHeight="1">
      <c r="A172" s="180" t="s">
        <v>609</v>
      </c>
      <c r="B172" s="172" t="s">
        <v>433</v>
      </c>
      <c r="C172" s="165">
        <v>16500</v>
      </c>
      <c r="D172" s="190"/>
      <c r="E172" s="170"/>
    </row>
    <row r="173" spans="1:5" ht="15">
      <c r="A173" s="180"/>
      <c r="E173" s="170"/>
    </row>
    <row r="174" spans="1:6" ht="15.75">
      <c r="A174" s="180"/>
      <c r="B174" s="163" t="s">
        <v>644</v>
      </c>
      <c r="D174" s="169">
        <f>SUM(D177:D183)</f>
        <v>219456</v>
      </c>
      <c r="E174" s="170"/>
      <c r="F174" s="168" t="s">
        <v>851</v>
      </c>
    </row>
    <row r="175" spans="1:5" ht="15">
      <c r="A175" s="180"/>
      <c r="E175" s="170"/>
    </row>
    <row r="176" spans="1:5" ht="31.5" customHeight="1">
      <c r="A176" s="179"/>
      <c r="B176" s="179" t="s">
        <v>916</v>
      </c>
      <c r="C176" s="168"/>
      <c r="D176" s="168"/>
      <c r="E176" s="170"/>
    </row>
    <row r="177" spans="1:5" ht="31.5" customHeight="1">
      <c r="A177" s="180" t="s">
        <v>609</v>
      </c>
      <c r="B177" s="179" t="s">
        <v>869</v>
      </c>
      <c r="C177" s="168"/>
      <c r="D177" s="193">
        <v>4500</v>
      </c>
      <c r="E177" s="170"/>
    </row>
    <row r="178" spans="1:6" ht="15">
      <c r="A178" s="180" t="s">
        <v>609</v>
      </c>
      <c r="B178" s="179" t="s">
        <v>917</v>
      </c>
      <c r="D178" s="165">
        <v>147300</v>
      </c>
      <c r="E178" s="177"/>
      <c r="F178" s="168" t="s">
        <v>854</v>
      </c>
    </row>
    <row r="179" spans="1:6" ht="15">
      <c r="A179" s="180" t="s">
        <v>609</v>
      </c>
      <c r="B179" s="172" t="s">
        <v>855</v>
      </c>
      <c r="D179" s="165">
        <v>12520</v>
      </c>
      <c r="E179" s="170"/>
      <c r="F179" s="168" t="s">
        <v>854</v>
      </c>
    </row>
    <row r="180" spans="1:6" ht="15">
      <c r="A180" s="180" t="s">
        <v>609</v>
      </c>
      <c r="B180" s="172" t="s">
        <v>856</v>
      </c>
      <c r="D180" s="165">
        <v>24420</v>
      </c>
      <c r="E180" s="170"/>
      <c r="F180" s="168" t="s">
        <v>408</v>
      </c>
    </row>
    <row r="181" spans="1:6" ht="15">
      <c r="A181" s="180" t="s">
        <v>609</v>
      </c>
      <c r="B181" s="172" t="s">
        <v>857</v>
      </c>
      <c r="D181" s="165">
        <v>3916</v>
      </c>
      <c r="E181" s="170"/>
      <c r="F181" s="168" t="s">
        <v>408</v>
      </c>
    </row>
    <row r="182" spans="1:5" ht="15.75" customHeight="1">
      <c r="A182" s="180" t="s">
        <v>609</v>
      </c>
      <c r="B182" s="172" t="s">
        <v>918</v>
      </c>
      <c r="D182" s="165">
        <v>3600</v>
      </c>
      <c r="E182" s="170"/>
    </row>
    <row r="183" spans="1:5" ht="15">
      <c r="A183" s="180" t="s">
        <v>609</v>
      </c>
      <c r="B183" s="172" t="s">
        <v>919</v>
      </c>
      <c r="D183" s="165">
        <v>23200</v>
      </c>
      <c r="E183" s="170"/>
    </row>
    <row r="184" spans="1:5" ht="15">
      <c r="A184" s="180"/>
      <c r="E184" s="170"/>
    </row>
    <row r="185" spans="1:6" ht="54">
      <c r="A185" s="180"/>
      <c r="B185" s="191" t="s">
        <v>920</v>
      </c>
      <c r="D185" s="169">
        <f>D187</f>
        <v>2243</v>
      </c>
      <c r="E185" s="170"/>
      <c r="F185" s="168" t="s">
        <v>817</v>
      </c>
    </row>
    <row r="186" spans="1:5" ht="15.75">
      <c r="A186" s="180"/>
      <c r="B186" s="176"/>
      <c r="D186" s="169"/>
      <c r="E186" s="170"/>
    </row>
    <row r="187" spans="1:5" ht="31.5">
      <c r="A187" s="180"/>
      <c r="B187" s="176" t="s">
        <v>658</v>
      </c>
      <c r="D187" s="169">
        <f>SUM(C190:C191)</f>
        <v>2243</v>
      </c>
      <c r="E187" s="170"/>
    </row>
    <row r="188" spans="1:5" ht="15.75">
      <c r="A188" s="180"/>
      <c r="B188" s="176"/>
      <c r="D188" s="169"/>
      <c r="E188" s="170"/>
    </row>
    <row r="189" spans="1:5" ht="45">
      <c r="A189" s="180"/>
      <c r="B189" s="172" t="s">
        <v>415</v>
      </c>
      <c r="E189" s="170"/>
    </row>
    <row r="190" spans="1:5" ht="30">
      <c r="A190" s="180"/>
      <c r="B190" s="172" t="s">
        <v>462</v>
      </c>
      <c r="C190" s="165">
        <v>1343</v>
      </c>
      <c r="E190" s="170"/>
    </row>
    <row r="191" spans="1:5" ht="30">
      <c r="A191" s="180"/>
      <c r="B191" s="179" t="s">
        <v>463</v>
      </c>
      <c r="C191" s="165">
        <v>900</v>
      </c>
      <c r="E191" s="170"/>
    </row>
    <row r="192" spans="1:5" ht="15">
      <c r="A192" s="180"/>
      <c r="E192" s="170"/>
    </row>
    <row r="193" spans="1:6" ht="18">
      <c r="A193" s="180"/>
      <c r="B193" s="191" t="s">
        <v>921</v>
      </c>
      <c r="D193" s="169">
        <f>D195</f>
        <v>24000</v>
      </c>
      <c r="E193" s="170"/>
      <c r="F193" s="168" t="s">
        <v>817</v>
      </c>
    </row>
    <row r="194" spans="1:5" ht="14.25" customHeight="1">
      <c r="A194" s="180"/>
      <c r="B194" s="191"/>
      <c r="D194" s="169"/>
      <c r="E194" s="170"/>
    </row>
    <row r="195" spans="1:5" ht="15.75">
      <c r="A195" s="180"/>
      <c r="B195" s="176" t="s">
        <v>660</v>
      </c>
      <c r="C195" s="174"/>
      <c r="D195" s="169">
        <f>SUM(D197:D207)</f>
        <v>24000</v>
      </c>
      <c r="E195" s="170"/>
    </row>
    <row r="196" spans="1:5" ht="15">
      <c r="A196" s="180"/>
      <c r="B196" s="192"/>
      <c r="C196" s="174"/>
      <c r="E196" s="170"/>
    </row>
    <row r="197" spans="1:5" ht="61.5" customHeight="1">
      <c r="A197" s="180" t="s">
        <v>609</v>
      </c>
      <c r="B197" s="185" t="s">
        <v>199</v>
      </c>
      <c r="D197" s="165">
        <v>4000</v>
      </c>
      <c r="E197" s="170"/>
    </row>
    <row r="198" spans="1:5" ht="30">
      <c r="A198" s="180" t="s">
        <v>609</v>
      </c>
      <c r="B198" s="185" t="s">
        <v>922</v>
      </c>
      <c r="D198" s="165">
        <v>500</v>
      </c>
      <c r="E198" s="170"/>
    </row>
    <row r="199" spans="1:5" ht="45">
      <c r="A199" s="180" t="s">
        <v>609</v>
      </c>
      <c r="B199" s="185" t="s">
        <v>395</v>
      </c>
      <c r="D199" s="165">
        <v>3000</v>
      </c>
      <c r="E199" s="170"/>
    </row>
    <row r="200" spans="1:5" ht="15">
      <c r="A200" s="180" t="s">
        <v>609</v>
      </c>
      <c r="B200" s="185" t="s">
        <v>200</v>
      </c>
      <c r="D200" s="165">
        <v>4000</v>
      </c>
      <c r="E200" s="170"/>
    </row>
    <row r="201" spans="1:5" ht="30">
      <c r="A201" s="180" t="s">
        <v>609</v>
      </c>
      <c r="B201" s="185" t="s">
        <v>201</v>
      </c>
      <c r="D201" s="165">
        <v>3000</v>
      </c>
      <c r="E201" s="170"/>
    </row>
    <row r="202" spans="1:5" ht="15">
      <c r="A202" s="180" t="s">
        <v>609</v>
      </c>
      <c r="B202" s="185" t="s">
        <v>578</v>
      </c>
      <c r="D202" s="165">
        <v>500</v>
      </c>
      <c r="E202" s="170"/>
    </row>
    <row r="203" spans="1:5" ht="45">
      <c r="A203" s="180" t="s">
        <v>609</v>
      </c>
      <c r="B203" s="179" t="s">
        <v>579</v>
      </c>
      <c r="D203" s="165">
        <v>2000</v>
      </c>
      <c r="E203" s="170"/>
    </row>
    <row r="204" spans="1:5" ht="30">
      <c r="A204" s="180" t="s">
        <v>609</v>
      </c>
      <c r="B204" s="179" t="s">
        <v>786</v>
      </c>
      <c r="D204" s="165">
        <v>1500</v>
      </c>
      <c r="E204" s="170"/>
    </row>
    <row r="205" spans="1:5" ht="60">
      <c r="A205" s="180" t="s">
        <v>609</v>
      </c>
      <c r="B205" s="179" t="s">
        <v>580</v>
      </c>
      <c r="D205" s="165">
        <v>1500</v>
      </c>
      <c r="E205" s="170"/>
    </row>
    <row r="206" spans="1:5" ht="45">
      <c r="A206" s="180" t="s">
        <v>609</v>
      </c>
      <c r="B206" s="179" t="s">
        <v>581</v>
      </c>
      <c r="D206" s="165">
        <v>3000</v>
      </c>
      <c r="E206" s="170"/>
    </row>
    <row r="207" spans="1:5" ht="30">
      <c r="A207" s="180" t="s">
        <v>609</v>
      </c>
      <c r="B207" s="179" t="s">
        <v>18</v>
      </c>
      <c r="D207" s="165">
        <v>1000</v>
      </c>
      <c r="E207" s="170"/>
    </row>
    <row r="208" spans="1:5" ht="15">
      <c r="A208" s="180"/>
      <c r="B208" s="179"/>
      <c r="E208" s="170"/>
    </row>
    <row r="209" spans="1:6" ht="36">
      <c r="A209" s="180"/>
      <c r="B209" s="164" t="s">
        <v>929</v>
      </c>
      <c r="D209" s="169">
        <f>SUM(D215,D219+D253)</f>
        <v>316491</v>
      </c>
      <c r="E209" s="170"/>
      <c r="F209" s="168" t="s">
        <v>817</v>
      </c>
    </row>
    <row r="210" spans="1:5" ht="18">
      <c r="A210" s="180"/>
      <c r="B210" s="164"/>
      <c r="D210" s="169"/>
      <c r="E210" s="170"/>
    </row>
    <row r="211" spans="1:5" ht="15.75">
      <c r="A211" s="180"/>
      <c r="B211" s="172" t="s">
        <v>453</v>
      </c>
      <c r="D211" s="169"/>
      <c r="E211" s="170"/>
    </row>
    <row r="212" spans="1:5" ht="15.75">
      <c r="A212" s="180"/>
      <c r="B212" s="173" t="s">
        <v>818</v>
      </c>
      <c r="C212" s="189">
        <f>SUM(D215,D221:D236,D238,D240:D246,D255)</f>
        <v>192724</v>
      </c>
      <c r="D212" s="169"/>
      <c r="E212" s="170"/>
    </row>
    <row r="213" spans="1:5" ht="15.75">
      <c r="A213" s="180"/>
      <c r="B213" s="173" t="s">
        <v>819</v>
      </c>
      <c r="C213" s="189">
        <f>SUM(D237+D239+D247+D248)</f>
        <v>123767</v>
      </c>
      <c r="D213" s="169"/>
      <c r="E213" s="170"/>
    </row>
    <row r="214" spans="1:5" ht="18">
      <c r="A214" s="180"/>
      <c r="B214" s="164"/>
      <c r="D214" s="169"/>
      <c r="E214" s="170"/>
    </row>
    <row r="215" spans="1:5" ht="15.75">
      <c r="A215" s="180"/>
      <c r="B215" s="163" t="s">
        <v>662</v>
      </c>
      <c r="D215" s="169">
        <f>SUM(D217:D217)</f>
        <v>11000</v>
      </c>
      <c r="E215" s="170"/>
    </row>
    <row r="216" spans="1:5" ht="18">
      <c r="A216" s="180"/>
      <c r="B216" s="164"/>
      <c r="D216" s="169"/>
      <c r="E216" s="170"/>
    </row>
    <row r="217" spans="1:5" ht="30">
      <c r="A217" s="180" t="s">
        <v>609</v>
      </c>
      <c r="B217" s="179" t="s">
        <v>930</v>
      </c>
      <c r="D217" s="165">
        <v>11000</v>
      </c>
      <c r="E217" s="170"/>
    </row>
    <row r="218" spans="1:5" ht="15">
      <c r="A218" s="180"/>
      <c r="B218" s="179"/>
      <c r="E218" s="170"/>
    </row>
    <row r="219" spans="1:5" ht="15.75">
      <c r="A219" s="180"/>
      <c r="B219" s="163" t="s">
        <v>663</v>
      </c>
      <c r="D219" s="169">
        <f>SUM(D221:D248)</f>
        <v>285491</v>
      </c>
      <c r="E219" s="170"/>
    </row>
    <row r="220" spans="1:5" ht="15.75">
      <c r="A220" s="180"/>
      <c r="B220" s="163"/>
      <c r="E220" s="170"/>
    </row>
    <row r="221" spans="1:6" ht="15">
      <c r="A221" s="180" t="s">
        <v>609</v>
      </c>
      <c r="B221" s="179" t="s">
        <v>931</v>
      </c>
      <c r="D221" s="165">
        <v>3500</v>
      </c>
      <c r="E221" s="170"/>
      <c r="F221" s="168" t="s">
        <v>408</v>
      </c>
    </row>
    <row r="222" spans="1:6" ht="15">
      <c r="A222" s="180" t="s">
        <v>609</v>
      </c>
      <c r="B222" s="179" t="s">
        <v>932</v>
      </c>
      <c r="D222" s="165">
        <v>500</v>
      </c>
      <c r="E222" s="170"/>
      <c r="F222" s="168" t="s">
        <v>408</v>
      </c>
    </row>
    <row r="223" spans="1:6" ht="30">
      <c r="A223" s="180" t="s">
        <v>609</v>
      </c>
      <c r="B223" s="179" t="s">
        <v>465</v>
      </c>
      <c r="D223" s="165">
        <v>4800</v>
      </c>
      <c r="E223" s="170"/>
      <c r="F223" s="168" t="s">
        <v>854</v>
      </c>
    </row>
    <row r="224" spans="1:6" ht="30">
      <c r="A224" s="180" t="s">
        <v>609</v>
      </c>
      <c r="B224" s="179" t="s">
        <v>466</v>
      </c>
      <c r="D224" s="165">
        <v>16200</v>
      </c>
      <c r="E224" s="170"/>
      <c r="F224" s="168" t="s">
        <v>854</v>
      </c>
    </row>
    <row r="225" spans="1:5" ht="105">
      <c r="A225" s="180" t="s">
        <v>609</v>
      </c>
      <c r="B225" s="217" t="s">
        <v>404</v>
      </c>
      <c r="D225" s="165">
        <v>40000</v>
      </c>
      <c r="E225" s="170"/>
    </row>
    <row r="226" spans="1:5" ht="15">
      <c r="A226" s="180" t="s">
        <v>609</v>
      </c>
      <c r="B226" s="179" t="s">
        <v>475</v>
      </c>
      <c r="D226" s="165">
        <v>2000</v>
      </c>
      <c r="E226" s="170"/>
    </row>
    <row r="227" spans="1:5" ht="13.5" customHeight="1">
      <c r="A227" s="180" t="s">
        <v>609</v>
      </c>
      <c r="B227" s="179" t="s">
        <v>476</v>
      </c>
      <c r="D227" s="165">
        <v>2000</v>
      </c>
      <c r="E227" s="170"/>
    </row>
    <row r="228" spans="1:5" ht="17.25" customHeight="1">
      <c r="A228" s="180" t="s">
        <v>609</v>
      </c>
      <c r="B228" s="179" t="s">
        <v>477</v>
      </c>
      <c r="D228" s="165">
        <v>2000</v>
      </c>
      <c r="E228" s="170"/>
    </row>
    <row r="229" spans="1:5" ht="15">
      <c r="A229" s="180" t="s">
        <v>609</v>
      </c>
      <c r="B229" s="179" t="s">
        <v>479</v>
      </c>
      <c r="D229" s="165">
        <v>2000</v>
      </c>
      <c r="E229" s="170"/>
    </row>
    <row r="230" spans="1:5" ht="15">
      <c r="A230" s="180" t="s">
        <v>609</v>
      </c>
      <c r="B230" s="179" t="s">
        <v>933</v>
      </c>
      <c r="D230" s="165">
        <v>9000</v>
      </c>
      <c r="E230" s="170"/>
    </row>
    <row r="231" spans="1:5" ht="15">
      <c r="A231" s="180" t="s">
        <v>609</v>
      </c>
      <c r="B231" s="179" t="s">
        <v>934</v>
      </c>
      <c r="D231" s="165">
        <v>7000</v>
      </c>
      <c r="E231" s="170"/>
    </row>
    <row r="232" spans="1:5" ht="30">
      <c r="A232" s="180" t="s">
        <v>609</v>
      </c>
      <c r="B232" s="179" t="s">
        <v>464</v>
      </c>
      <c r="D232" s="165">
        <v>21024</v>
      </c>
      <c r="E232" s="170"/>
    </row>
    <row r="233" spans="1:5" ht="60">
      <c r="A233" s="180" t="s">
        <v>609</v>
      </c>
      <c r="B233" s="179" t="s">
        <v>478</v>
      </c>
      <c r="D233" s="165">
        <v>5500</v>
      </c>
      <c r="E233" s="170"/>
    </row>
    <row r="234" spans="1:5" ht="15">
      <c r="A234" s="180" t="s">
        <v>609</v>
      </c>
      <c r="B234" s="179" t="s">
        <v>935</v>
      </c>
      <c r="D234" s="165">
        <v>2000</v>
      </c>
      <c r="E234" s="170"/>
    </row>
    <row r="235" spans="1:5" ht="30.75" customHeight="1">
      <c r="A235" s="180" t="s">
        <v>609</v>
      </c>
      <c r="B235" s="179" t="s">
        <v>468</v>
      </c>
      <c r="D235" s="165">
        <v>4000</v>
      </c>
      <c r="E235" s="170"/>
    </row>
    <row r="236" spans="1:5" ht="15">
      <c r="A236" s="180" t="s">
        <v>609</v>
      </c>
      <c r="B236" s="172" t="s">
        <v>469</v>
      </c>
      <c r="D236" s="165">
        <v>8200</v>
      </c>
      <c r="E236" s="170"/>
    </row>
    <row r="237" spans="1:6" ht="30.75">
      <c r="A237" s="180" t="s">
        <v>609</v>
      </c>
      <c r="B237" s="179" t="s">
        <v>471</v>
      </c>
      <c r="D237" s="165">
        <v>8000</v>
      </c>
      <c r="E237" s="170"/>
      <c r="F237" s="168" t="s">
        <v>414</v>
      </c>
    </row>
    <row r="238" spans="1:5" ht="45">
      <c r="A238" s="180" t="s">
        <v>609</v>
      </c>
      <c r="B238" s="179" t="s">
        <v>470</v>
      </c>
      <c r="D238" s="165">
        <v>6500</v>
      </c>
      <c r="E238" s="170"/>
    </row>
    <row r="239" spans="1:6" ht="30.75">
      <c r="A239" s="180" t="s">
        <v>609</v>
      </c>
      <c r="B239" s="179" t="s">
        <v>582</v>
      </c>
      <c r="D239" s="165">
        <v>13000</v>
      </c>
      <c r="E239" s="170"/>
      <c r="F239" s="168" t="s">
        <v>414</v>
      </c>
    </row>
    <row r="240" spans="1:5" ht="33" customHeight="1">
      <c r="A240" s="180" t="s">
        <v>609</v>
      </c>
      <c r="B240" s="179" t="s">
        <v>472</v>
      </c>
      <c r="D240" s="165">
        <v>1500</v>
      </c>
      <c r="E240" s="170"/>
    </row>
    <row r="241" spans="1:5" ht="31.5" customHeight="1">
      <c r="A241" s="180" t="s">
        <v>609</v>
      </c>
      <c r="B241" s="179" t="s">
        <v>473</v>
      </c>
      <c r="D241" s="165">
        <v>3000</v>
      </c>
      <c r="E241" s="170"/>
    </row>
    <row r="242" spans="1:5" ht="31.5" customHeight="1">
      <c r="A242" s="180" t="s">
        <v>609</v>
      </c>
      <c r="B242" s="179" t="s">
        <v>474</v>
      </c>
      <c r="D242" s="165">
        <v>3000</v>
      </c>
      <c r="E242" s="170"/>
    </row>
    <row r="243" spans="1:5" ht="31.5" customHeight="1">
      <c r="A243" s="180" t="s">
        <v>609</v>
      </c>
      <c r="B243" s="179" t="s">
        <v>787</v>
      </c>
      <c r="D243" s="165">
        <v>3000</v>
      </c>
      <c r="E243" s="170"/>
    </row>
    <row r="244" spans="1:5" ht="31.5" customHeight="1">
      <c r="A244" s="180" t="s">
        <v>609</v>
      </c>
      <c r="B244" s="179" t="s">
        <v>147</v>
      </c>
      <c r="D244" s="165">
        <v>2500</v>
      </c>
      <c r="E244" s="170"/>
    </row>
    <row r="245" spans="1:5" ht="15">
      <c r="A245" s="180" t="s">
        <v>609</v>
      </c>
      <c r="B245" s="179" t="s">
        <v>910</v>
      </c>
      <c r="D245" s="165">
        <v>500</v>
      </c>
      <c r="E245" s="170"/>
    </row>
    <row r="246" spans="1:5" ht="75">
      <c r="A246" s="180" t="s">
        <v>609</v>
      </c>
      <c r="B246" s="172" t="s">
        <v>467</v>
      </c>
      <c r="D246" s="165">
        <v>12000</v>
      </c>
      <c r="E246" s="170"/>
    </row>
    <row r="247" spans="1:6" ht="30.75">
      <c r="A247" s="180" t="s">
        <v>609</v>
      </c>
      <c r="B247" s="172" t="s">
        <v>788</v>
      </c>
      <c r="D247" s="165">
        <v>50000</v>
      </c>
      <c r="E247" s="170"/>
      <c r="F247" s="168" t="s">
        <v>414</v>
      </c>
    </row>
    <row r="248" spans="1:6" ht="47.25" customHeight="1">
      <c r="A248" s="180" t="s">
        <v>609</v>
      </c>
      <c r="B248" s="172" t="s">
        <v>316</v>
      </c>
      <c r="D248" s="165">
        <f>SUM(C250:C251)</f>
        <v>52767</v>
      </c>
      <c r="E248" s="170"/>
      <c r="F248" s="168" t="s">
        <v>414</v>
      </c>
    </row>
    <row r="249" spans="1:5" ht="15">
      <c r="A249" s="180"/>
      <c r="B249" s="172" t="s">
        <v>333</v>
      </c>
      <c r="E249" s="170"/>
    </row>
    <row r="250" spans="1:5" ht="15">
      <c r="A250" s="180"/>
      <c r="B250" s="172" t="s">
        <v>315</v>
      </c>
      <c r="C250" s="165">
        <v>19999</v>
      </c>
      <c r="E250" s="170"/>
    </row>
    <row r="251" spans="1:5" ht="15">
      <c r="A251" s="180"/>
      <c r="B251" s="172" t="s">
        <v>317</v>
      </c>
      <c r="C251" s="165">
        <v>32768</v>
      </c>
      <c r="E251" s="170"/>
    </row>
    <row r="252" spans="1:5" ht="15">
      <c r="A252" s="180"/>
      <c r="E252" s="170"/>
    </row>
    <row r="253" spans="1:5" ht="15.75">
      <c r="A253" s="180"/>
      <c r="B253" s="163" t="s">
        <v>321</v>
      </c>
      <c r="D253" s="169">
        <f>SUM(D255:D255)</f>
        <v>20000</v>
      </c>
      <c r="E253" s="170"/>
    </row>
    <row r="254" spans="1:5" ht="18">
      <c r="A254" s="180"/>
      <c r="B254" s="164"/>
      <c r="D254" s="169"/>
      <c r="E254" s="170"/>
    </row>
    <row r="255" spans="1:5" ht="30">
      <c r="A255" s="180" t="s">
        <v>609</v>
      </c>
      <c r="B255" s="179" t="s">
        <v>312</v>
      </c>
      <c r="D255" s="165">
        <v>20000</v>
      </c>
      <c r="E255" s="170"/>
    </row>
    <row r="256" spans="1:5" ht="12.75" customHeight="1">
      <c r="A256" s="180"/>
      <c r="E256" s="170"/>
    </row>
    <row r="257" spans="1:6" ht="18">
      <c r="A257" s="180"/>
      <c r="B257" s="164" t="s">
        <v>938</v>
      </c>
      <c r="D257" s="169">
        <f>SUM(D259,D263)</f>
        <v>457500</v>
      </c>
      <c r="E257" s="170"/>
      <c r="F257" s="168" t="s">
        <v>817</v>
      </c>
    </row>
    <row r="258" spans="1:5" ht="15.75">
      <c r="A258" s="180"/>
      <c r="B258" s="163"/>
      <c r="D258" s="169"/>
      <c r="E258" s="170"/>
    </row>
    <row r="259" spans="1:5" ht="31.5">
      <c r="A259" s="180"/>
      <c r="B259" s="163" t="s">
        <v>939</v>
      </c>
      <c r="D259" s="169">
        <f>SUM(D261)</f>
        <v>180000</v>
      </c>
      <c r="E259" s="170"/>
    </row>
    <row r="260" spans="1:5" ht="15.75">
      <c r="A260" s="180"/>
      <c r="B260" s="163"/>
      <c r="D260" s="169"/>
      <c r="E260" s="170"/>
    </row>
    <row r="261" spans="1:5" ht="30.75" customHeight="1">
      <c r="A261" s="180" t="s">
        <v>609</v>
      </c>
      <c r="B261" s="179" t="s">
        <v>15</v>
      </c>
      <c r="D261" s="165">
        <v>180000</v>
      </c>
      <c r="E261" s="170"/>
    </row>
    <row r="262" spans="1:5" ht="18.75" customHeight="1">
      <c r="A262" s="180"/>
      <c r="B262" s="179"/>
      <c r="E262" s="170"/>
    </row>
    <row r="263" spans="1:5" ht="47.25" customHeight="1">
      <c r="A263" s="180"/>
      <c r="B263" s="163" t="s">
        <v>732</v>
      </c>
      <c r="D263" s="169">
        <f>SUM(D265:D266)</f>
        <v>277500</v>
      </c>
      <c r="E263" s="170"/>
    </row>
    <row r="264" spans="1:5" ht="15.75">
      <c r="A264" s="180"/>
      <c r="B264" s="163"/>
      <c r="E264" s="170"/>
    </row>
    <row r="265" spans="1:5" ht="15">
      <c r="A265" s="180" t="s">
        <v>609</v>
      </c>
      <c r="B265" s="172" t="s">
        <v>940</v>
      </c>
      <c r="D265" s="165">
        <v>77500</v>
      </c>
      <c r="E265" s="170"/>
    </row>
    <row r="266" spans="1:5" ht="30">
      <c r="A266" s="180" t="s">
        <v>609</v>
      </c>
      <c r="B266" s="172" t="s">
        <v>923</v>
      </c>
      <c r="D266" s="165">
        <v>200000</v>
      </c>
      <c r="E266" s="170"/>
    </row>
    <row r="267" spans="1:5" ht="15">
      <c r="A267" s="180"/>
      <c r="E267" s="170"/>
    </row>
    <row r="268" spans="1:6" ht="18">
      <c r="A268" s="180"/>
      <c r="B268" s="164" t="s">
        <v>941</v>
      </c>
      <c r="D268" s="169">
        <f>D270</f>
        <v>50000</v>
      </c>
      <c r="E268" s="170"/>
      <c r="F268" s="168" t="s">
        <v>817</v>
      </c>
    </row>
    <row r="269" spans="1:5" ht="18">
      <c r="A269" s="180"/>
      <c r="B269" s="164"/>
      <c r="D269" s="169"/>
      <c r="E269" s="170"/>
    </row>
    <row r="270" spans="1:5" ht="15.75">
      <c r="A270" s="180"/>
      <c r="B270" s="163" t="s">
        <v>734</v>
      </c>
      <c r="D270" s="169">
        <f>SUM(D272)</f>
        <v>50000</v>
      </c>
      <c r="E270" s="170"/>
    </row>
    <row r="271" spans="1:5" ht="15.75">
      <c r="A271" s="180"/>
      <c r="B271" s="163"/>
      <c r="D271" s="169"/>
      <c r="E271" s="170"/>
    </row>
    <row r="272" spans="1:5" ht="15">
      <c r="A272" s="180" t="s">
        <v>609</v>
      </c>
      <c r="B272" s="172" t="s">
        <v>942</v>
      </c>
      <c r="D272" s="165">
        <v>50000</v>
      </c>
      <c r="E272" s="170"/>
    </row>
    <row r="273" spans="1:5" ht="15">
      <c r="A273" s="180"/>
      <c r="E273" s="170"/>
    </row>
    <row r="274" spans="1:6" ht="18">
      <c r="A274" s="180"/>
      <c r="B274" s="164" t="s">
        <v>943</v>
      </c>
      <c r="D274" s="169">
        <f>SUM(D278,D321,D331,D359,D386,D395,D419,D426)</f>
        <v>10127716</v>
      </c>
      <c r="E274" s="170"/>
      <c r="F274" s="168" t="s">
        <v>944</v>
      </c>
    </row>
    <row r="275" spans="1:5" ht="18">
      <c r="A275" s="180"/>
      <c r="B275" s="164"/>
      <c r="D275" s="169"/>
      <c r="E275" s="170"/>
    </row>
    <row r="276" spans="1:5" ht="15">
      <c r="A276" s="180"/>
      <c r="B276" s="185" t="s">
        <v>945</v>
      </c>
      <c r="E276" s="170"/>
    </row>
    <row r="277" spans="1:5" ht="15">
      <c r="A277" s="180"/>
      <c r="E277" s="170"/>
    </row>
    <row r="278" spans="1:5" ht="15.75">
      <c r="A278" s="180"/>
      <c r="B278" s="163" t="s">
        <v>1030</v>
      </c>
      <c r="D278" s="169">
        <f>SUM(D280:D320)</f>
        <v>5320582</v>
      </c>
      <c r="E278" s="170"/>
    </row>
    <row r="279" spans="1:5" ht="15.75">
      <c r="A279" s="180"/>
      <c r="B279" s="163"/>
      <c r="D279" s="169"/>
      <c r="E279" s="170"/>
    </row>
    <row r="280" spans="1:5" ht="45">
      <c r="A280" s="180" t="s">
        <v>609</v>
      </c>
      <c r="B280" s="172" t="s">
        <v>1031</v>
      </c>
      <c r="D280" s="165">
        <v>30971</v>
      </c>
      <c r="E280" s="170"/>
    </row>
    <row r="281" spans="1:5" ht="60">
      <c r="A281" s="180" t="s">
        <v>609</v>
      </c>
      <c r="B281" s="172" t="s">
        <v>0</v>
      </c>
      <c r="D281" s="165">
        <v>149736</v>
      </c>
      <c r="E281" s="170"/>
    </row>
    <row r="282" spans="1:5" ht="30">
      <c r="A282" s="180" t="s">
        <v>609</v>
      </c>
      <c r="B282" s="172" t="s">
        <v>869</v>
      </c>
      <c r="D282" s="165">
        <v>8050</v>
      </c>
      <c r="E282" s="170"/>
    </row>
    <row r="283" spans="1:6" ht="15">
      <c r="A283" s="180" t="s">
        <v>609</v>
      </c>
      <c r="B283" s="179" t="s">
        <v>1</v>
      </c>
      <c r="D283" s="165">
        <v>3106891</v>
      </c>
      <c r="E283" s="170"/>
      <c r="F283" s="168" t="s">
        <v>854</v>
      </c>
    </row>
    <row r="284" spans="1:6" ht="15">
      <c r="A284" s="180" t="s">
        <v>609</v>
      </c>
      <c r="B284" s="179" t="s">
        <v>2</v>
      </c>
      <c r="D284" s="165">
        <v>246277</v>
      </c>
      <c r="E284" s="170"/>
      <c r="F284" s="168" t="s">
        <v>854</v>
      </c>
    </row>
    <row r="285" spans="1:6" ht="15">
      <c r="A285" s="180" t="s">
        <v>609</v>
      </c>
      <c r="B285" s="179" t="s">
        <v>931</v>
      </c>
      <c r="D285" s="165">
        <v>510872</v>
      </c>
      <c r="E285" s="170"/>
      <c r="F285" s="168" t="s">
        <v>408</v>
      </c>
    </row>
    <row r="286" spans="1:6" ht="15">
      <c r="A286" s="180" t="s">
        <v>609</v>
      </c>
      <c r="B286" s="179" t="s">
        <v>932</v>
      </c>
      <c r="D286" s="165">
        <v>81644</v>
      </c>
      <c r="E286" s="170"/>
      <c r="F286" s="168" t="s">
        <v>408</v>
      </c>
    </row>
    <row r="287" spans="1:6" ht="30">
      <c r="A287" s="180" t="s">
        <v>609</v>
      </c>
      <c r="B287" s="179" t="s">
        <v>583</v>
      </c>
      <c r="D287" s="165">
        <v>1180</v>
      </c>
      <c r="E287" s="170"/>
      <c r="F287" s="168" t="s">
        <v>854</v>
      </c>
    </row>
    <row r="288" spans="1:5" ht="30">
      <c r="A288" s="180" t="s">
        <v>609</v>
      </c>
      <c r="B288" s="179" t="s">
        <v>3</v>
      </c>
      <c r="D288" s="165">
        <v>171690</v>
      </c>
      <c r="E288" s="170"/>
    </row>
    <row r="289" spans="1:5" ht="15">
      <c r="A289" s="180" t="s">
        <v>609</v>
      </c>
      <c r="B289" s="172" t="s">
        <v>4</v>
      </c>
      <c r="D289" s="165">
        <v>15790</v>
      </c>
      <c r="E289" s="170"/>
    </row>
    <row r="290" spans="1:5" ht="15">
      <c r="A290" s="180" t="s">
        <v>609</v>
      </c>
      <c r="B290" s="172" t="s">
        <v>5</v>
      </c>
      <c r="D290" s="165">
        <v>82700</v>
      </c>
      <c r="E290" s="170"/>
    </row>
    <row r="291" spans="1:5" ht="15">
      <c r="A291" s="180" t="s">
        <v>609</v>
      </c>
      <c r="B291" s="172" t="s">
        <v>6</v>
      </c>
      <c r="D291" s="165">
        <v>8250</v>
      </c>
      <c r="E291" s="170"/>
    </row>
    <row r="292" spans="1:5" ht="45">
      <c r="A292" s="180" t="s">
        <v>609</v>
      </c>
      <c r="B292" s="179" t="s">
        <v>7</v>
      </c>
      <c r="D292" s="193">
        <v>37000</v>
      </c>
      <c r="E292" s="170"/>
    </row>
    <row r="293" spans="1:5" ht="15">
      <c r="A293" s="180"/>
      <c r="B293" s="179" t="s">
        <v>8</v>
      </c>
      <c r="D293" s="193">
        <v>5000</v>
      </c>
      <c r="E293" s="170"/>
    </row>
    <row r="294" spans="1:5" ht="15">
      <c r="A294" s="180"/>
      <c r="B294" s="179" t="s">
        <v>9</v>
      </c>
      <c r="D294" s="193">
        <v>5000</v>
      </c>
      <c r="E294" s="170"/>
    </row>
    <row r="295" spans="1:5" ht="15">
      <c r="A295" s="180"/>
      <c r="B295" s="179" t="s">
        <v>10</v>
      </c>
      <c r="D295" s="165">
        <v>25000</v>
      </c>
      <c r="E295" s="170"/>
    </row>
    <row r="296" spans="1:5" ht="15">
      <c r="A296" s="180"/>
      <c r="B296" s="179" t="s">
        <v>11</v>
      </c>
      <c r="D296" s="165">
        <v>10000</v>
      </c>
      <c r="E296" s="170"/>
    </row>
    <row r="297" spans="1:5" ht="15">
      <c r="A297" s="180"/>
      <c r="B297" s="179" t="s">
        <v>12</v>
      </c>
      <c r="D297" s="165">
        <v>7000</v>
      </c>
      <c r="E297" s="170"/>
    </row>
    <row r="298" spans="1:5" ht="15">
      <c r="A298" s="180"/>
      <c r="B298" s="179" t="s">
        <v>13</v>
      </c>
      <c r="D298" s="165">
        <v>3000</v>
      </c>
      <c r="E298" s="170"/>
    </row>
    <row r="299" spans="1:5" ht="15">
      <c r="A299" s="180"/>
      <c r="B299" s="179" t="s">
        <v>170</v>
      </c>
      <c r="D299" s="165">
        <v>4000</v>
      </c>
      <c r="E299" s="170"/>
    </row>
    <row r="300" spans="1:5" ht="15">
      <c r="A300" s="180" t="s">
        <v>609</v>
      </c>
      <c r="B300" s="179" t="s">
        <v>171</v>
      </c>
      <c r="D300" s="165">
        <v>31900</v>
      </c>
      <c r="E300" s="170"/>
    </row>
    <row r="301" spans="1:5" ht="45">
      <c r="A301" s="180" t="s">
        <v>609</v>
      </c>
      <c r="B301" s="179" t="s">
        <v>14</v>
      </c>
      <c r="D301" s="165">
        <v>28620</v>
      </c>
      <c r="E301" s="170"/>
    </row>
    <row r="302" spans="1:5" ht="15">
      <c r="A302" s="180" t="s">
        <v>609</v>
      </c>
      <c r="B302" s="179" t="s">
        <v>17</v>
      </c>
      <c r="D302" s="165">
        <v>6480</v>
      </c>
      <c r="E302" s="170"/>
    </row>
    <row r="303" spans="1:5" ht="30">
      <c r="A303" s="180" t="s">
        <v>609</v>
      </c>
      <c r="B303" s="179" t="s">
        <v>18</v>
      </c>
      <c r="D303" s="165">
        <v>850</v>
      </c>
      <c r="E303" s="170"/>
    </row>
    <row r="304" spans="1:5" ht="30">
      <c r="A304" s="180" t="s">
        <v>609</v>
      </c>
      <c r="B304" s="179" t="s">
        <v>19</v>
      </c>
      <c r="D304" s="165">
        <v>13160</v>
      </c>
      <c r="E304" s="170"/>
    </row>
    <row r="305" spans="1:5" ht="15">
      <c r="A305" s="180" t="s">
        <v>609</v>
      </c>
      <c r="B305" s="179" t="s">
        <v>172</v>
      </c>
      <c r="D305" s="165">
        <v>2600</v>
      </c>
      <c r="E305" s="170"/>
    </row>
    <row r="306" spans="1:5" ht="15">
      <c r="A306" s="180" t="s">
        <v>609</v>
      </c>
      <c r="B306" s="172" t="s">
        <v>20</v>
      </c>
      <c r="D306" s="165">
        <v>6750</v>
      </c>
      <c r="E306" s="170"/>
    </row>
    <row r="307" spans="1:5" ht="15">
      <c r="A307" s="180" t="s">
        <v>609</v>
      </c>
      <c r="B307" s="172" t="s">
        <v>21</v>
      </c>
      <c r="D307" s="165">
        <v>6730</v>
      </c>
      <c r="E307" s="170"/>
    </row>
    <row r="308" spans="1:5" ht="15">
      <c r="A308" s="180" t="s">
        <v>609</v>
      </c>
      <c r="B308" s="172" t="s">
        <v>173</v>
      </c>
      <c r="D308" s="165">
        <v>500</v>
      </c>
      <c r="E308" s="170"/>
    </row>
    <row r="309" spans="1:5" ht="30">
      <c r="A309" s="180" t="s">
        <v>609</v>
      </c>
      <c r="B309" s="172" t="s">
        <v>174</v>
      </c>
      <c r="D309" s="165">
        <v>2450</v>
      </c>
      <c r="E309" s="170"/>
    </row>
    <row r="310" spans="1:5" ht="30">
      <c r="A310" s="180" t="s">
        <v>609</v>
      </c>
      <c r="B310" s="172" t="s">
        <v>22</v>
      </c>
      <c r="D310" s="165">
        <v>7200</v>
      </c>
      <c r="E310" s="170"/>
    </row>
    <row r="311" spans="1:5" ht="15">
      <c r="A311" s="180" t="s">
        <v>609</v>
      </c>
      <c r="B311" s="172" t="s">
        <v>23</v>
      </c>
      <c r="D311" s="165">
        <v>179231</v>
      </c>
      <c r="E311" s="170"/>
    </row>
    <row r="312" spans="1:6" ht="30">
      <c r="A312" s="180" t="s">
        <v>609</v>
      </c>
      <c r="B312" s="172" t="s">
        <v>24</v>
      </c>
      <c r="D312" s="165">
        <v>4000</v>
      </c>
      <c r="E312" s="170"/>
      <c r="F312" s="194"/>
    </row>
    <row r="313" spans="1:5" ht="15">
      <c r="A313" s="180" t="s">
        <v>609</v>
      </c>
      <c r="B313" s="172" t="s">
        <v>25</v>
      </c>
      <c r="D313" s="165">
        <v>2000</v>
      </c>
      <c r="E313" s="170"/>
    </row>
    <row r="314" spans="1:5" ht="15">
      <c r="A314" s="180" t="s">
        <v>609</v>
      </c>
      <c r="B314" s="172" t="s">
        <v>20</v>
      </c>
      <c r="D314" s="165">
        <v>500</v>
      </c>
      <c r="E314" s="170"/>
    </row>
    <row r="315" spans="1:5" ht="15">
      <c r="A315" s="180" t="s">
        <v>609</v>
      </c>
      <c r="B315" s="172" t="s">
        <v>26</v>
      </c>
      <c r="D315" s="165">
        <v>1000</v>
      </c>
      <c r="E315" s="170"/>
    </row>
    <row r="316" spans="1:6" ht="31.5">
      <c r="A316" s="180" t="s">
        <v>609</v>
      </c>
      <c r="B316" s="172" t="s">
        <v>584</v>
      </c>
      <c r="D316" s="193">
        <f>C318+C319</f>
        <v>507560</v>
      </c>
      <c r="E316" s="170"/>
      <c r="F316" s="168" t="s">
        <v>27</v>
      </c>
    </row>
    <row r="317" spans="1:5" ht="15">
      <c r="A317" s="180"/>
      <c r="B317" s="172" t="s">
        <v>333</v>
      </c>
      <c r="D317" s="193"/>
      <c r="E317" s="170"/>
    </row>
    <row r="318" spans="1:5" ht="15">
      <c r="A318" s="180"/>
      <c r="B318" s="172" t="s">
        <v>175</v>
      </c>
      <c r="C318" s="165">
        <v>178500</v>
      </c>
      <c r="D318" s="193"/>
      <c r="E318" s="170"/>
    </row>
    <row r="319" spans="1:5" ht="15">
      <c r="A319" s="180"/>
      <c r="B319" s="172" t="s">
        <v>823</v>
      </c>
      <c r="C319" s="165">
        <v>329060</v>
      </c>
      <c r="D319" s="193"/>
      <c r="E319" s="170"/>
    </row>
    <row r="320" spans="1:6" ht="30.75">
      <c r="A320" s="180" t="s">
        <v>609</v>
      </c>
      <c r="B320" s="179" t="s">
        <v>389</v>
      </c>
      <c r="D320" s="165">
        <v>9000</v>
      </c>
      <c r="E320" s="170"/>
      <c r="F320" s="168" t="s">
        <v>27</v>
      </c>
    </row>
    <row r="321" spans="1:5" ht="15.75">
      <c r="A321" s="180"/>
      <c r="B321" s="176" t="s">
        <v>737</v>
      </c>
      <c r="D321" s="169">
        <f>SUM(D323:D329)</f>
        <v>160234</v>
      </c>
      <c r="E321" s="170"/>
    </row>
    <row r="322" spans="1:5" ht="15.75">
      <c r="A322" s="180"/>
      <c r="B322" s="176"/>
      <c r="D322" s="169"/>
      <c r="E322" s="170"/>
    </row>
    <row r="323" spans="1:5" ht="45">
      <c r="A323" s="180" t="s">
        <v>609</v>
      </c>
      <c r="B323" s="179" t="s">
        <v>391</v>
      </c>
      <c r="D323" s="165">
        <v>11305</v>
      </c>
      <c r="E323" s="170"/>
    </row>
    <row r="324" spans="1:5" ht="30">
      <c r="A324" s="180" t="s">
        <v>609</v>
      </c>
      <c r="B324" s="179" t="s">
        <v>28</v>
      </c>
      <c r="D324" s="165">
        <v>5914</v>
      </c>
      <c r="E324" s="170"/>
    </row>
    <row r="325" spans="1:6" ht="15">
      <c r="A325" s="214" t="s">
        <v>609</v>
      </c>
      <c r="B325" s="179" t="s">
        <v>29</v>
      </c>
      <c r="D325" s="165">
        <v>108031</v>
      </c>
      <c r="E325" s="170"/>
      <c r="F325" s="168" t="s">
        <v>854</v>
      </c>
    </row>
    <row r="326" spans="1:6" ht="15">
      <c r="A326" s="214" t="s">
        <v>609</v>
      </c>
      <c r="B326" s="179" t="s">
        <v>30</v>
      </c>
      <c r="D326" s="165">
        <v>8103</v>
      </c>
      <c r="E326" s="170"/>
      <c r="F326" s="168" t="s">
        <v>854</v>
      </c>
    </row>
    <row r="327" spans="1:6" ht="15">
      <c r="A327" s="180" t="s">
        <v>609</v>
      </c>
      <c r="B327" s="172" t="s">
        <v>31</v>
      </c>
      <c r="D327" s="165">
        <v>17931</v>
      </c>
      <c r="E327" s="170"/>
      <c r="F327" s="168" t="s">
        <v>408</v>
      </c>
    </row>
    <row r="328" spans="1:6" ht="15">
      <c r="A328" s="180" t="s">
        <v>609</v>
      </c>
      <c r="B328" s="172" t="s">
        <v>857</v>
      </c>
      <c r="D328" s="165">
        <v>2887</v>
      </c>
      <c r="E328" s="170"/>
      <c r="F328" s="168" t="s">
        <v>408</v>
      </c>
    </row>
    <row r="329" spans="1:5" ht="15">
      <c r="A329" s="180" t="s">
        <v>609</v>
      </c>
      <c r="B329" s="172" t="s">
        <v>33</v>
      </c>
      <c r="D329" s="165">
        <v>6063</v>
      </c>
      <c r="E329" s="170"/>
    </row>
    <row r="330" spans="1:5" ht="15">
      <c r="A330" s="180"/>
      <c r="E330" s="170"/>
    </row>
    <row r="331" spans="1:5" ht="15.75">
      <c r="A331" s="180"/>
      <c r="B331" s="176" t="s">
        <v>34</v>
      </c>
      <c r="D331" s="169">
        <f>SUM(D333:D357)</f>
        <v>1186388</v>
      </c>
      <c r="E331" s="170"/>
    </row>
    <row r="332" spans="1:5" ht="15.75">
      <c r="A332" s="180"/>
      <c r="B332" s="176"/>
      <c r="D332" s="169"/>
      <c r="E332" s="170"/>
    </row>
    <row r="333" spans="1:5" ht="15">
      <c r="A333" s="180" t="s">
        <v>609</v>
      </c>
      <c r="B333" s="179" t="s">
        <v>41</v>
      </c>
      <c r="D333" s="165">
        <v>760</v>
      </c>
      <c r="E333" s="170"/>
    </row>
    <row r="334" spans="1:6" ht="15">
      <c r="A334" s="214" t="s">
        <v>609</v>
      </c>
      <c r="B334" s="179" t="s">
        <v>29</v>
      </c>
      <c r="D334" s="165">
        <v>427171</v>
      </c>
      <c r="E334" s="170"/>
      <c r="F334" s="168" t="s">
        <v>854</v>
      </c>
    </row>
    <row r="335" spans="1:6" ht="15">
      <c r="A335" s="214" t="s">
        <v>609</v>
      </c>
      <c r="B335" s="179" t="s">
        <v>30</v>
      </c>
      <c r="D335" s="165">
        <v>30199</v>
      </c>
      <c r="E335" s="170"/>
      <c r="F335" s="168" t="s">
        <v>854</v>
      </c>
    </row>
    <row r="336" spans="1:6" ht="15">
      <c r="A336" s="214" t="s">
        <v>609</v>
      </c>
      <c r="B336" s="179" t="s">
        <v>931</v>
      </c>
      <c r="D336" s="165">
        <v>66833</v>
      </c>
      <c r="E336" s="170"/>
      <c r="F336" s="168" t="s">
        <v>408</v>
      </c>
    </row>
    <row r="337" spans="1:6" ht="15">
      <c r="A337" s="214" t="s">
        <v>609</v>
      </c>
      <c r="B337" s="179" t="s">
        <v>42</v>
      </c>
      <c r="D337" s="165">
        <v>10592</v>
      </c>
      <c r="E337" s="170"/>
      <c r="F337" s="168" t="s">
        <v>408</v>
      </c>
    </row>
    <row r="338" spans="1:5" ht="30">
      <c r="A338" s="180" t="s">
        <v>609</v>
      </c>
      <c r="B338" s="179" t="s">
        <v>43</v>
      </c>
      <c r="D338" s="165">
        <v>1300</v>
      </c>
      <c r="E338" s="170"/>
    </row>
    <row r="339" spans="1:5" ht="31.5" customHeight="1">
      <c r="A339" s="180" t="s">
        <v>609</v>
      </c>
      <c r="B339" s="179" t="s">
        <v>3</v>
      </c>
      <c r="D339" s="165">
        <v>13800</v>
      </c>
      <c r="E339" s="170"/>
    </row>
    <row r="340" spans="1:5" ht="15">
      <c r="A340" s="180" t="s">
        <v>609</v>
      </c>
      <c r="B340" s="172" t="s">
        <v>4</v>
      </c>
      <c r="D340" s="165">
        <v>2000</v>
      </c>
      <c r="E340" s="170"/>
    </row>
    <row r="341" spans="1:5" ht="15">
      <c r="A341" s="180" t="s">
        <v>609</v>
      </c>
      <c r="B341" s="172" t="s">
        <v>5</v>
      </c>
      <c r="D341" s="165">
        <v>41000</v>
      </c>
      <c r="E341" s="170"/>
    </row>
    <row r="342" spans="1:5" ht="30">
      <c r="A342" s="180" t="s">
        <v>609</v>
      </c>
      <c r="B342" s="179" t="s">
        <v>44</v>
      </c>
      <c r="D342" s="165">
        <v>2000</v>
      </c>
      <c r="E342" s="170"/>
    </row>
    <row r="343" spans="1:5" ht="15">
      <c r="A343" s="180" t="s">
        <v>609</v>
      </c>
      <c r="B343" s="179" t="s">
        <v>6</v>
      </c>
      <c r="D343" s="165">
        <v>1200</v>
      </c>
      <c r="E343" s="170"/>
    </row>
    <row r="344" spans="1:5" ht="45">
      <c r="A344" s="180" t="s">
        <v>609</v>
      </c>
      <c r="B344" s="179" t="s">
        <v>585</v>
      </c>
      <c r="D344" s="165">
        <v>3500</v>
      </c>
      <c r="E344" s="170"/>
    </row>
    <row r="345" spans="1:5" ht="15">
      <c r="A345" s="180" t="s">
        <v>609</v>
      </c>
      <c r="B345" s="179" t="s">
        <v>907</v>
      </c>
      <c r="D345" s="165">
        <v>100</v>
      </c>
      <c r="E345" s="170"/>
    </row>
    <row r="346" spans="1:5" ht="30">
      <c r="A346" s="180" t="s">
        <v>609</v>
      </c>
      <c r="B346" s="179" t="s">
        <v>19</v>
      </c>
      <c r="D346" s="165">
        <v>1000</v>
      </c>
      <c r="E346" s="170"/>
    </row>
    <row r="347" spans="1:5" ht="15">
      <c r="A347" s="214" t="s">
        <v>609</v>
      </c>
      <c r="B347" s="172" t="s">
        <v>20</v>
      </c>
      <c r="D347" s="165">
        <v>200</v>
      </c>
      <c r="E347" s="170"/>
    </row>
    <row r="348" spans="1:5" ht="15">
      <c r="A348" s="214" t="s">
        <v>609</v>
      </c>
      <c r="B348" s="179" t="s">
        <v>21</v>
      </c>
      <c r="D348" s="165">
        <v>400</v>
      </c>
      <c r="E348" s="170"/>
    </row>
    <row r="349" spans="1:5" ht="30">
      <c r="A349" s="180" t="s">
        <v>609</v>
      </c>
      <c r="B349" s="179" t="s">
        <v>174</v>
      </c>
      <c r="D349" s="165">
        <v>300</v>
      </c>
      <c r="E349" s="170"/>
    </row>
    <row r="350" spans="1:5" ht="30">
      <c r="A350" s="180" t="s">
        <v>609</v>
      </c>
      <c r="B350" s="179" t="s">
        <v>392</v>
      </c>
      <c r="D350" s="165">
        <v>200</v>
      </c>
      <c r="E350" s="170"/>
    </row>
    <row r="351" spans="1:5" ht="15">
      <c r="A351" s="214" t="s">
        <v>609</v>
      </c>
      <c r="B351" s="172" t="s">
        <v>23</v>
      </c>
      <c r="D351" s="165">
        <v>27273</v>
      </c>
      <c r="E351" s="170"/>
    </row>
    <row r="352" spans="1:5" ht="15">
      <c r="A352" s="214" t="s">
        <v>609</v>
      </c>
      <c r="B352" s="172" t="s">
        <v>45</v>
      </c>
      <c r="D352" s="165">
        <v>94000</v>
      </c>
      <c r="E352" s="170"/>
    </row>
    <row r="353" spans="1:6" ht="15.75">
      <c r="A353" s="180" t="s">
        <v>609</v>
      </c>
      <c r="B353" s="172" t="s">
        <v>176</v>
      </c>
      <c r="D353" s="165">
        <f>C355+C356</f>
        <v>437560</v>
      </c>
      <c r="E353" s="170"/>
      <c r="F353" s="168" t="s">
        <v>27</v>
      </c>
    </row>
    <row r="354" spans="1:5" ht="15">
      <c r="A354" s="180"/>
      <c r="B354" s="172" t="s">
        <v>333</v>
      </c>
      <c r="E354" s="170"/>
    </row>
    <row r="355" spans="1:5" ht="15">
      <c r="A355" s="180"/>
      <c r="B355" s="172" t="s">
        <v>175</v>
      </c>
      <c r="C355" s="165">
        <v>154000</v>
      </c>
      <c r="E355" s="170"/>
    </row>
    <row r="356" spans="1:5" ht="15">
      <c r="A356" s="180"/>
      <c r="B356" s="172" t="s">
        <v>823</v>
      </c>
      <c r="C356" s="165">
        <v>283560</v>
      </c>
      <c r="E356" s="170"/>
    </row>
    <row r="357" spans="1:6" ht="30.75">
      <c r="A357" s="180" t="s">
        <v>609</v>
      </c>
      <c r="B357" s="172" t="s">
        <v>393</v>
      </c>
      <c r="D357" s="165">
        <v>25000</v>
      </c>
      <c r="E357" s="170"/>
      <c r="F357" s="168" t="s">
        <v>27</v>
      </c>
    </row>
    <row r="358" spans="1:5" ht="15">
      <c r="A358" s="180"/>
      <c r="E358" s="170"/>
    </row>
    <row r="359" spans="1:5" ht="15.75">
      <c r="A359" s="180"/>
      <c r="B359" s="163" t="s">
        <v>46</v>
      </c>
      <c r="D359" s="169">
        <f>SUM(D361:D384)</f>
        <v>2152405</v>
      </c>
      <c r="E359" s="170"/>
    </row>
    <row r="360" spans="1:5" ht="15.75">
      <c r="A360" s="180"/>
      <c r="B360" s="163"/>
      <c r="D360" s="169"/>
      <c r="E360" s="170"/>
    </row>
    <row r="361" spans="1:5" ht="30">
      <c r="A361" s="180" t="s">
        <v>609</v>
      </c>
      <c r="B361" s="172" t="s">
        <v>47</v>
      </c>
      <c r="D361" s="165">
        <v>40989</v>
      </c>
      <c r="E361" s="170"/>
    </row>
    <row r="362" spans="1:6" ht="15">
      <c r="A362" s="180" t="s">
        <v>609</v>
      </c>
      <c r="B362" s="179" t="s">
        <v>48</v>
      </c>
      <c r="D362" s="165">
        <v>1446747</v>
      </c>
      <c r="E362" s="170"/>
      <c r="F362" s="168" t="s">
        <v>854</v>
      </c>
    </row>
    <row r="363" spans="1:6" ht="15">
      <c r="A363" s="180" t="s">
        <v>609</v>
      </c>
      <c r="B363" s="179" t="s">
        <v>49</v>
      </c>
      <c r="D363" s="165">
        <v>122618</v>
      </c>
      <c r="E363" s="177"/>
      <c r="F363" s="168" t="s">
        <v>854</v>
      </c>
    </row>
    <row r="364" spans="1:6" ht="15">
      <c r="A364" s="180" t="s">
        <v>609</v>
      </c>
      <c r="B364" s="179" t="s">
        <v>931</v>
      </c>
      <c r="D364" s="165">
        <v>241407</v>
      </c>
      <c r="E364" s="177"/>
      <c r="F364" s="168" t="s">
        <v>408</v>
      </c>
    </row>
    <row r="365" spans="1:6" ht="15">
      <c r="A365" s="180" t="s">
        <v>609</v>
      </c>
      <c r="B365" s="179" t="s">
        <v>932</v>
      </c>
      <c r="D365" s="165">
        <v>38665</v>
      </c>
      <c r="E365" s="177"/>
      <c r="F365" s="168" t="s">
        <v>408</v>
      </c>
    </row>
    <row r="366" spans="1:5" ht="30">
      <c r="A366" s="180" t="s">
        <v>609</v>
      </c>
      <c r="B366" s="179" t="s">
        <v>43</v>
      </c>
      <c r="D366" s="165">
        <v>3700</v>
      </c>
      <c r="E366" s="170"/>
    </row>
    <row r="367" spans="1:6" ht="30">
      <c r="A367" s="180" t="s">
        <v>609</v>
      </c>
      <c r="B367" s="179" t="s">
        <v>390</v>
      </c>
      <c r="D367" s="165">
        <v>2500</v>
      </c>
      <c r="E367" s="170"/>
      <c r="F367" s="168" t="s">
        <v>854</v>
      </c>
    </row>
    <row r="368" spans="1:5" ht="30">
      <c r="A368" s="180" t="s">
        <v>609</v>
      </c>
      <c r="B368" s="172" t="s">
        <v>50</v>
      </c>
      <c r="D368" s="165">
        <v>33550</v>
      </c>
      <c r="E368" s="170"/>
    </row>
    <row r="369" spans="1:5" ht="15">
      <c r="A369" s="180" t="s">
        <v>609</v>
      </c>
      <c r="B369" s="172" t="s">
        <v>51</v>
      </c>
      <c r="D369" s="165">
        <v>8000</v>
      </c>
      <c r="E369" s="170"/>
    </row>
    <row r="370" spans="1:5" ht="15">
      <c r="A370" s="180" t="s">
        <v>609</v>
      </c>
      <c r="B370" s="179" t="s">
        <v>52</v>
      </c>
      <c r="D370" s="165">
        <v>55400</v>
      </c>
      <c r="E370" s="170"/>
    </row>
    <row r="371" spans="1:5" ht="45">
      <c r="A371" s="180" t="s">
        <v>609</v>
      </c>
      <c r="B371" s="179" t="s">
        <v>53</v>
      </c>
      <c r="D371" s="193">
        <v>37000</v>
      </c>
      <c r="E371" s="170"/>
    </row>
    <row r="372" spans="1:5" ht="15">
      <c r="A372" s="180"/>
      <c r="B372" s="179" t="s">
        <v>54</v>
      </c>
      <c r="D372" s="165">
        <v>6000</v>
      </c>
      <c r="E372" s="170"/>
    </row>
    <row r="373" spans="1:5" ht="15">
      <c r="A373" s="180" t="s">
        <v>609</v>
      </c>
      <c r="B373" s="179" t="s">
        <v>6</v>
      </c>
      <c r="D373" s="165">
        <v>2500</v>
      </c>
      <c r="E373" s="170"/>
    </row>
    <row r="374" spans="1:5" ht="45">
      <c r="A374" s="180" t="s">
        <v>609</v>
      </c>
      <c r="B374" s="179" t="s">
        <v>62</v>
      </c>
      <c r="D374" s="165">
        <v>6200</v>
      </c>
      <c r="E374" s="170"/>
    </row>
    <row r="375" spans="1:5" ht="30">
      <c r="A375" s="180" t="s">
        <v>609</v>
      </c>
      <c r="B375" s="179" t="s">
        <v>19</v>
      </c>
      <c r="D375" s="165">
        <v>4500</v>
      </c>
      <c r="E375" s="170"/>
    </row>
    <row r="376" spans="1:5" ht="15">
      <c r="A376" s="180" t="s">
        <v>609</v>
      </c>
      <c r="B376" s="179" t="s">
        <v>172</v>
      </c>
      <c r="D376" s="165">
        <v>1200</v>
      </c>
      <c r="E376" s="170"/>
    </row>
    <row r="377" spans="1:5" ht="15">
      <c r="A377" s="180" t="s">
        <v>609</v>
      </c>
      <c r="B377" s="179" t="s">
        <v>17</v>
      </c>
      <c r="D377" s="165">
        <v>1300</v>
      </c>
      <c r="E377" s="170"/>
    </row>
    <row r="378" spans="1:5" ht="15">
      <c r="A378" s="180" t="s">
        <v>609</v>
      </c>
      <c r="B378" s="179" t="s">
        <v>63</v>
      </c>
      <c r="D378" s="165">
        <v>4000</v>
      </c>
      <c r="E378" s="170"/>
    </row>
    <row r="379" spans="1:5" ht="15">
      <c r="A379" s="180" t="s">
        <v>609</v>
      </c>
      <c r="B379" s="172" t="s">
        <v>21</v>
      </c>
      <c r="D379" s="165">
        <v>1650</v>
      </c>
      <c r="E379" s="170"/>
    </row>
    <row r="380" spans="1:5" ht="30">
      <c r="A380" s="180" t="s">
        <v>609</v>
      </c>
      <c r="B380" s="179" t="s">
        <v>586</v>
      </c>
      <c r="D380" s="165">
        <v>2000</v>
      </c>
      <c r="E380" s="170"/>
    </row>
    <row r="381" spans="1:5" ht="30">
      <c r="A381" s="180" t="s">
        <v>609</v>
      </c>
      <c r="B381" s="179" t="s">
        <v>392</v>
      </c>
      <c r="D381" s="165">
        <v>1500</v>
      </c>
      <c r="E381" s="170"/>
    </row>
    <row r="382" spans="1:5" ht="15">
      <c r="A382" s="180" t="s">
        <v>609</v>
      </c>
      <c r="B382" s="179" t="s">
        <v>64</v>
      </c>
      <c r="D382" s="165">
        <v>85479</v>
      </c>
      <c r="E382" s="170"/>
    </row>
    <row r="383" spans="1:5" ht="15">
      <c r="A383" s="180" t="s">
        <v>609</v>
      </c>
      <c r="B383" s="179" t="s">
        <v>65</v>
      </c>
      <c r="D383" s="165">
        <v>3000</v>
      </c>
      <c r="E383" s="170"/>
    </row>
    <row r="384" spans="1:5" ht="15">
      <c r="A384" s="180" t="s">
        <v>609</v>
      </c>
      <c r="B384" s="179" t="s">
        <v>25</v>
      </c>
      <c r="D384" s="165">
        <v>2500</v>
      </c>
      <c r="E384" s="170"/>
    </row>
    <row r="385" spans="1:5" ht="15">
      <c r="A385" s="180"/>
      <c r="E385" s="170"/>
    </row>
    <row r="386" spans="1:5" ht="15.75">
      <c r="A386" s="180"/>
      <c r="B386" s="163" t="s">
        <v>66</v>
      </c>
      <c r="D386" s="169">
        <f>SUM(D388:D393)</f>
        <v>331000</v>
      </c>
      <c r="E386" s="170"/>
    </row>
    <row r="387" spans="1:5" ht="15.75">
      <c r="A387" s="180"/>
      <c r="B387" s="163"/>
      <c r="D387" s="169"/>
      <c r="E387" s="170"/>
    </row>
    <row r="388" spans="1:5" ht="30">
      <c r="A388" s="180" t="s">
        <v>609</v>
      </c>
      <c r="B388" s="172" t="s">
        <v>67</v>
      </c>
      <c r="D388" s="165">
        <v>145000</v>
      </c>
      <c r="E388" s="170"/>
    </row>
    <row r="389" spans="1:5" ht="15">
      <c r="A389" s="180" t="s">
        <v>609</v>
      </c>
      <c r="B389" s="172" t="s">
        <v>68</v>
      </c>
      <c r="D389" s="165">
        <v>23000</v>
      </c>
      <c r="E389" s="170"/>
    </row>
    <row r="390" spans="1:5" ht="45">
      <c r="A390" s="180" t="s">
        <v>609</v>
      </c>
      <c r="B390" s="172" t="s">
        <v>177</v>
      </c>
      <c r="D390" s="165">
        <v>158000</v>
      </c>
      <c r="E390" s="170"/>
    </row>
    <row r="391" spans="1:5" ht="15">
      <c r="A391" s="180" t="s">
        <v>609</v>
      </c>
      <c r="B391" s="179" t="s">
        <v>69</v>
      </c>
      <c r="D391" s="165">
        <v>1000</v>
      </c>
      <c r="E391" s="170"/>
    </row>
    <row r="392" spans="1:5" ht="15">
      <c r="A392" s="180" t="s">
        <v>609</v>
      </c>
      <c r="B392" s="179" t="s">
        <v>70</v>
      </c>
      <c r="D392" s="165">
        <v>3500</v>
      </c>
      <c r="E392" s="170"/>
    </row>
    <row r="393" spans="1:5" ht="15">
      <c r="A393" s="180" t="s">
        <v>609</v>
      </c>
      <c r="B393" s="179" t="s">
        <v>71</v>
      </c>
      <c r="D393" s="165">
        <v>500</v>
      </c>
      <c r="E393" s="170"/>
    </row>
    <row r="394" spans="1:5" ht="15">
      <c r="A394" s="180"/>
      <c r="E394" s="170"/>
    </row>
    <row r="395" spans="1:5" ht="15.75">
      <c r="A395" s="180"/>
      <c r="B395" s="163" t="s">
        <v>72</v>
      </c>
      <c r="D395" s="169">
        <f>SUM(D397:D417)</f>
        <v>856775</v>
      </c>
      <c r="E395" s="170"/>
    </row>
    <row r="396" spans="1:5" ht="15.75">
      <c r="A396" s="180"/>
      <c r="B396" s="163"/>
      <c r="D396" s="169"/>
      <c r="E396" s="170"/>
    </row>
    <row r="397" spans="1:5" ht="15">
      <c r="A397" s="180" t="s">
        <v>609</v>
      </c>
      <c r="B397" s="179" t="s">
        <v>73</v>
      </c>
      <c r="D397" s="165">
        <v>1338</v>
      </c>
      <c r="E397" s="170"/>
    </row>
    <row r="398" spans="1:6" ht="15">
      <c r="A398" s="180" t="s">
        <v>609</v>
      </c>
      <c r="B398" s="179" t="s">
        <v>74</v>
      </c>
      <c r="D398" s="165">
        <v>510175</v>
      </c>
      <c r="E398" s="170"/>
      <c r="F398" s="168" t="s">
        <v>854</v>
      </c>
    </row>
    <row r="399" spans="1:6" ht="15">
      <c r="A399" s="180" t="s">
        <v>609</v>
      </c>
      <c r="B399" s="179" t="s">
        <v>75</v>
      </c>
      <c r="D399" s="165">
        <v>39127</v>
      </c>
      <c r="E399" s="170"/>
      <c r="F399" s="168" t="s">
        <v>854</v>
      </c>
    </row>
    <row r="400" spans="1:6" ht="15">
      <c r="A400" s="180" t="s">
        <v>609</v>
      </c>
      <c r="B400" s="179" t="s">
        <v>76</v>
      </c>
      <c r="D400" s="165">
        <v>81326</v>
      </c>
      <c r="E400" s="170"/>
      <c r="F400" s="168" t="s">
        <v>408</v>
      </c>
    </row>
    <row r="401" spans="1:6" ht="15">
      <c r="A401" s="180" t="s">
        <v>609</v>
      </c>
      <c r="B401" s="179" t="s">
        <v>77</v>
      </c>
      <c r="D401" s="165">
        <v>13088</v>
      </c>
      <c r="E401" s="170"/>
      <c r="F401" s="168" t="s">
        <v>408</v>
      </c>
    </row>
    <row r="402" spans="1:5" ht="30">
      <c r="A402" s="180" t="s">
        <v>609</v>
      </c>
      <c r="B402" s="179" t="s">
        <v>869</v>
      </c>
      <c r="D402" s="165">
        <v>1800</v>
      </c>
      <c r="E402" s="170"/>
    </row>
    <row r="403" spans="1:6" ht="30">
      <c r="A403" s="180" t="s">
        <v>609</v>
      </c>
      <c r="B403" s="179" t="s">
        <v>583</v>
      </c>
      <c r="D403" s="165">
        <v>2000</v>
      </c>
      <c r="E403" s="170"/>
      <c r="F403" s="168" t="s">
        <v>854</v>
      </c>
    </row>
    <row r="404" spans="1:5" ht="14.25" customHeight="1">
      <c r="A404" s="180" t="s">
        <v>609</v>
      </c>
      <c r="B404" s="172" t="s">
        <v>78</v>
      </c>
      <c r="D404" s="165">
        <v>8800</v>
      </c>
      <c r="E404" s="170"/>
    </row>
    <row r="405" spans="1:5" ht="15">
      <c r="A405" s="180" t="s">
        <v>609</v>
      </c>
      <c r="B405" s="172" t="s">
        <v>79</v>
      </c>
      <c r="D405" s="165">
        <v>5400</v>
      </c>
      <c r="E405" s="170"/>
    </row>
    <row r="406" spans="1:5" ht="15">
      <c r="A406" s="180" t="s">
        <v>609</v>
      </c>
      <c r="B406" s="172" t="s">
        <v>80</v>
      </c>
      <c r="D406" s="165">
        <v>33600</v>
      </c>
      <c r="E406" s="170"/>
    </row>
    <row r="407" spans="1:5" ht="30">
      <c r="A407" s="180" t="s">
        <v>609</v>
      </c>
      <c r="B407" s="172" t="s">
        <v>81</v>
      </c>
      <c r="D407" s="165">
        <v>6000</v>
      </c>
      <c r="E407" s="170"/>
    </row>
    <row r="408" spans="1:5" ht="15">
      <c r="A408" s="180" t="s">
        <v>609</v>
      </c>
      <c r="B408" s="172" t="s">
        <v>6</v>
      </c>
      <c r="D408" s="165">
        <v>1400</v>
      </c>
      <c r="E408" s="170"/>
    </row>
    <row r="409" spans="1:5" ht="15">
      <c r="A409" s="180" t="s">
        <v>609</v>
      </c>
      <c r="B409" s="172" t="s">
        <v>82</v>
      </c>
      <c r="D409" s="165">
        <v>37000</v>
      </c>
      <c r="E409" s="170"/>
    </row>
    <row r="410" spans="1:5" ht="15">
      <c r="A410" s="180" t="s">
        <v>609</v>
      </c>
      <c r="B410" s="179" t="s">
        <v>83</v>
      </c>
      <c r="D410" s="165">
        <v>71000</v>
      </c>
      <c r="E410" s="170"/>
    </row>
    <row r="411" spans="1:5" ht="15">
      <c r="A411" s="180" t="s">
        <v>609</v>
      </c>
      <c r="B411" s="179" t="s">
        <v>17</v>
      </c>
      <c r="D411" s="165">
        <v>2600</v>
      </c>
      <c r="E411" s="170"/>
    </row>
    <row r="412" spans="1:5" ht="15">
      <c r="A412" s="180" t="s">
        <v>609</v>
      </c>
      <c r="B412" s="179" t="s">
        <v>84</v>
      </c>
      <c r="D412" s="165">
        <v>3500</v>
      </c>
      <c r="E412" s="170"/>
    </row>
    <row r="413" spans="1:5" ht="15">
      <c r="A413" s="180" t="s">
        <v>609</v>
      </c>
      <c r="B413" s="179" t="s">
        <v>85</v>
      </c>
      <c r="D413" s="165">
        <v>5000</v>
      </c>
      <c r="E413" s="170"/>
    </row>
    <row r="414" spans="1:5" ht="15">
      <c r="A414" s="180" t="s">
        <v>609</v>
      </c>
      <c r="B414" s="179" t="s">
        <v>23</v>
      </c>
      <c r="D414" s="165">
        <v>28721</v>
      </c>
      <c r="E414" s="170"/>
    </row>
    <row r="415" spans="1:5" ht="30">
      <c r="A415" s="180" t="s">
        <v>609</v>
      </c>
      <c r="B415" s="179" t="s">
        <v>19</v>
      </c>
      <c r="D415" s="165">
        <v>1400</v>
      </c>
      <c r="E415" s="170"/>
    </row>
    <row r="416" spans="1:5" ht="30">
      <c r="A416" s="180" t="s">
        <v>609</v>
      </c>
      <c r="B416" s="179" t="s">
        <v>86</v>
      </c>
      <c r="D416" s="165">
        <v>2000</v>
      </c>
      <c r="E416" s="170"/>
    </row>
    <row r="417" spans="1:5" ht="30">
      <c r="A417" s="180" t="s">
        <v>609</v>
      </c>
      <c r="B417" s="179" t="s">
        <v>178</v>
      </c>
      <c r="D417" s="165">
        <v>1500</v>
      </c>
      <c r="E417" s="170"/>
    </row>
    <row r="418" spans="1:5" ht="15">
      <c r="A418" s="180"/>
      <c r="B418" s="179"/>
      <c r="E418" s="170"/>
    </row>
    <row r="419" spans="1:5" ht="15.75">
      <c r="A419" s="180"/>
      <c r="B419" s="163" t="s">
        <v>87</v>
      </c>
      <c r="D419" s="169">
        <f>SUM(D421:D424)</f>
        <v>48986</v>
      </c>
      <c r="E419" s="170"/>
    </row>
    <row r="420" spans="1:5" ht="15.75">
      <c r="A420" s="180"/>
      <c r="B420" s="163"/>
      <c r="D420" s="169"/>
      <c r="E420" s="170"/>
    </row>
    <row r="421" spans="1:5" ht="60">
      <c r="A421" s="180"/>
      <c r="B421" s="179" t="s">
        <v>88</v>
      </c>
      <c r="E421" s="170"/>
    </row>
    <row r="422" spans="1:5" ht="15">
      <c r="A422" s="180" t="s">
        <v>609</v>
      </c>
      <c r="B422" s="179" t="s">
        <v>89</v>
      </c>
      <c r="D422" s="165">
        <v>3000</v>
      </c>
      <c r="E422" s="170"/>
    </row>
    <row r="423" spans="1:5" ht="15">
      <c r="A423" s="180" t="s">
        <v>609</v>
      </c>
      <c r="B423" s="172" t="s">
        <v>90</v>
      </c>
      <c r="D423" s="165">
        <v>39000</v>
      </c>
      <c r="E423" s="170"/>
    </row>
    <row r="424" spans="1:5" ht="15">
      <c r="A424" s="180" t="s">
        <v>609</v>
      </c>
      <c r="B424" s="179" t="s">
        <v>84</v>
      </c>
      <c r="D424" s="165">
        <v>6986</v>
      </c>
      <c r="E424" s="170"/>
    </row>
    <row r="425" spans="1:5" ht="15">
      <c r="A425" s="180"/>
      <c r="B425" s="179"/>
      <c r="E425" s="170"/>
    </row>
    <row r="426" spans="1:5" ht="15.75">
      <c r="A426" s="180"/>
      <c r="B426" s="163" t="s">
        <v>827</v>
      </c>
      <c r="D426" s="169">
        <f>SUM(D428:D429)</f>
        <v>71346</v>
      </c>
      <c r="E426" s="170"/>
    </row>
    <row r="427" spans="1:5" ht="15.75">
      <c r="A427" s="180"/>
      <c r="B427" s="163"/>
      <c r="D427" s="169"/>
      <c r="E427" s="170"/>
    </row>
    <row r="428" spans="1:5" ht="30">
      <c r="A428" s="180" t="s">
        <v>609</v>
      </c>
      <c r="B428" s="172" t="s">
        <v>91</v>
      </c>
      <c r="D428" s="165">
        <v>68512</v>
      </c>
      <c r="E428" s="170"/>
    </row>
    <row r="429" spans="1:5" ht="30">
      <c r="A429" s="180" t="s">
        <v>609</v>
      </c>
      <c r="B429" s="172" t="s">
        <v>98</v>
      </c>
      <c r="D429" s="165">
        <v>2834</v>
      </c>
      <c r="E429" s="170"/>
    </row>
    <row r="430" spans="1:5" ht="15">
      <c r="A430" s="180"/>
      <c r="E430" s="170"/>
    </row>
    <row r="431" spans="1:6" ht="18">
      <c r="A431" s="180"/>
      <c r="B431" s="164" t="s">
        <v>99</v>
      </c>
      <c r="D431" s="169">
        <f>D433+D438</f>
        <v>210000</v>
      </c>
      <c r="E431" s="170"/>
      <c r="F431" s="168" t="s">
        <v>817</v>
      </c>
    </row>
    <row r="432" spans="1:5" ht="15">
      <c r="A432" s="180"/>
      <c r="E432" s="170"/>
    </row>
    <row r="433" spans="1:5" ht="15.75">
      <c r="A433" s="180"/>
      <c r="B433" s="163" t="s">
        <v>766</v>
      </c>
      <c r="D433" s="169">
        <f>SUM(D435:D436)</f>
        <v>10000</v>
      </c>
      <c r="E433" s="170"/>
    </row>
    <row r="434" spans="1:5" ht="15.75">
      <c r="A434" s="180"/>
      <c r="B434" s="163"/>
      <c r="D434" s="169"/>
      <c r="E434" s="170"/>
    </row>
    <row r="435" spans="1:5" ht="31.5" customHeight="1">
      <c r="A435" s="180" t="s">
        <v>609</v>
      </c>
      <c r="B435" s="172" t="s">
        <v>461</v>
      </c>
      <c r="D435" s="165">
        <v>5000</v>
      </c>
      <c r="E435" s="170"/>
    </row>
    <row r="436" spans="1:5" ht="30" customHeight="1">
      <c r="A436" s="180" t="s">
        <v>609</v>
      </c>
      <c r="B436" s="179" t="s">
        <v>100</v>
      </c>
      <c r="D436" s="165">
        <v>5000</v>
      </c>
      <c r="E436" s="170"/>
    </row>
    <row r="437" spans="1:5" ht="15">
      <c r="A437" s="180"/>
      <c r="E437" s="170"/>
    </row>
    <row r="438" spans="1:5" ht="15.75">
      <c r="A438" s="180"/>
      <c r="B438" s="163" t="s">
        <v>767</v>
      </c>
      <c r="D438" s="169">
        <f>SUM(D440:D455)</f>
        <v>200000</v>
      </c>
      <c r="E438" s="170"/>
    </row>
    <row r="439" spans="1:5" ht="15.75">
      <c r="A439" s="180"/>
      <c r="B439" s="163"/>
      <c r="D439" s="169"/>
      <c r="E439" s="170"/>
    </row>
    <row r="440" spans="1:5" ht="30">
      <c r="A440" s="180" t="s">
        <v>609</v>
      </c>
      <c r="B440" s="172" t="s">
        <v>101</v>
      </c>
      <c r="D440" s="165">
        <v>2050</v>
      </c>
      <c r="E440" s="170"/>
    </row>
    <row r="441" spans="1:5" ht="30">
      <c r="A441" s="180" t="s">
        <v>609</v>
      </c>
      <c r="B441" s="179" t="s">
        <v>102</v>
      </c>
      <c r="D441" s="165">
        <v>37000</v>
      </c>
      <c r="E441" s="170"/>
    </row>
    <row r="442" spans="1:6" ht="30">
      <c r="A442" s="180" t="s">
        <v>609</v>
      </c>
      <c r="B442" s="179" t="s">
        <v>587</v>
      </c>
      <c r="D442" s="165">
        <v>66200</v>
      </c>
      <c r="E442" s="170"/>
      <c r="F442" s="168" t="s">
        <v>854</v>
      </c>
    </row>
    <row r="443" spans="1:6" ht="15">
      <c r="A443" s="180" t="s">
        <v>609</v>
      </c>
      <c r="B443" s="179" t="s">
        <v>855</v>
      </c>
      <c r="D443" s="165">
        <v>4682</v>
      </c>
      <c r="E443" s="170"/>
      <c r="F443" s="168" t="s">
        <v>854</v>
      </c>
    </row>
    <row r="444" spans="1:6" ht="15">
      <c r="A444" s="180" t="s">
        <v>609</v>
      </c>
      <c r="B444" s="179" t="s">
        <v>103</v>
      </c>
      <c r="D444" s="165">
        <v>13728</v>
      </c>
      <c r="E444" s="170"/>
      <c r="F444" s="168" t="s">
        <v>408</v>
      </c>
    </row>
    <row r="445" spans="1:6" ht="15">
      <c r="A445" s="180" t="s">
        <v>609</v>
      </c>
      <c r="B445" s="179" t="s">
        <v>104</v>
      </c>
      <c r="D445" s="165">
        <v>1740</v>
      </c>
      <c r="E445" s="170"/>
      <c r="F445" s="168" t="s">
        <v>408</v>
      </c>
    </row>
    <row r="446" spans="1:6" ht="30">
      <c r="A446" s="180" t="s">
        <v>609</v>
      </c>
      <c r="B446" s="179" t="s">
        <v>224</v>
      </c>
      <c r="D446" s="165">
        <v>32500</v>
      </c>
      <c r="E446" s="170"/>
      <c r="F446" s="168" t="s">
        <v>854</v>
      </c>
    </row>
    <row r="447" spans="1:5" ht="45">
      <c r="A447" s="180" t="s">
        <v>609</v>
      </c>
      <c r="B447" s="179" t="s">
        <v>106</v>
      </c>
      <c r="D447" s="165">
        <v>10039</v>
      </c>
      <c r="E447" s="170"/>
    </row>
    <row r="448" spans="1:5" ht="15">
      <c r="A448" s="180" t="s">
        <v>609</v>
      </c>
      <c r="B448" s="179" t="s">
        <v>107</v>
      </c>
      <c r="D448" s="165">
        <v>3500</v>
      </c>
      <c r="E448" s="170"/>
    </row>
    <row r="449" spans="1:5" ht="15">
      <c r="A449" s="180" t="s">
        <v>609</v>
      </c>
      <c r="B449" s="179" t="s">
        <v>108</v>
      </c>
      <c r="D449" s="165">
        <v>261</v>
      </c>
      <c r="E449" s="170"/>
    </row>
    <row r="450" spans="1:5" ht="30">
      <c r="A450" s="180" t="s">
        <v>609</v>
      </c>
      <c r="B450" s="179" t="s">
        <v>109</v>
      </c>
      <c r="D450" s="165">
        <v>12700</v>
      </c>
      <c r="E450" s="170"/>
    </row>
    <row r="451" spans="1:5" ht="15">
      <c r="A451" s="180" t="s">
        <v>609</v>
      </c>
      <c r="B451" s="179" t="s">
        <v>225</v>
      </c>
      <c r="D451" s="165">
        <v>5000</v>
      </c>
      <c r="E451" s="170"/>
    </row>
    <row r="452" spans="1:5" ht="30">
      <c r="A452" s="180" t="s">
        <v>609</v>
      </c>
      <c r="B452" s="179" t="s">
        <v>19</v>
      </c>
      <c r="D452" s="165">
        <v>2000</v>
      </c>
      <c r="E452" s="170"/>
    </row>
    <row r="453" spans="1:5" ht="15">
      <c r="A453" s="180" t="s">
        <v>609</v>
      </c>
      <c r="B453" s="172" t="s">
        <v>84</v>
      </c>
      <c r="D453" s="165">
        <v>1000</v>
      </c>
      <c r="E453" s="170"/>
    </row>
    <row r="454" spans="1:5" ht="15">
      <c r="A454" s="180" t="s">
        <v>609</v>
      </c>
      <c r="B454" s="179" t="s">
        <v>110</v>
      </c>
      <c r="D454" s="165">
        <v>3600</v>
      </c>
      <c r="E454" s="170"/>
    </row>
    <row r="455" spans="1:5" ht="15">
      <c r="A455" s="180" t="s">
        <v>609</v>
      </c>
      <c r="B455" s="179" t="s">
        <v>226</v>
      </c>
      <c r="D455" s="165">
        <v>4000</v>
      </c>
      <c r="E455" s="170"/>
    </row>
    <row r="456" spans="1:5" ht="16.5" customHeight="1">
      <c r="A456" s="180"/>
      <c r="B456" s="179"/>
      <c r="E456" s="170"/>
    </row>
    <row r="457" spans="1:6" ht="18">
      <c r="A457" s="180"/>
      <c r="B457" s="164" t="s">
        <v>111</v>
      </c>
      <c r="D457" s="169">
        <f>D463+D537</f>
        <v>5289921</v>
      </c>
      <c r="E457" s="170"/>
      <c r="F457" s="168" t="s">
        <v>817</v>
      </c>
    </row>
    <row r="458" spans="1:5" ht="15" customHeight="1">
      <c r="A458" s="180"/>
      <c r="B458" s="164"/>
      <c r="D458" s="169"/>
      <c r="E458" s="170"/>
    </row>
    <row r="459" spans="1:5" ht="15.75">
      <c r="A459" s="180"/>
      <c r="B459" s="172" t="s">
        <v>453</v>
      </c>
      <c r="D459" s="169"/>
      <c r="E459" s="170"/>
    </row>
    <row r="460" spans="1:5" ht="15.75">
      <c r="A460" s="180"/>
      <c r="B460" s="195" t="s">
        <v>113</v>
      </c>
      <c r="C460" s="174">
        <f>D463</f>
        <v>1576070</v>
      </c>
      <c r="D460" s="169"/>
      <c r="E460" s="183"/>
    </row>
    <row r="461" spans="1:5" ht="15.75">
      <c r="A461" s="180"/>
      <c r="B461" s="195" t="s">
        <v>114</v>
      </c>
      <c r="C461" s="174">
        <f>D537</f>
        <v>3713851</v>
      </c>
      <c r="D461" s="169"/>
      <c r="E461" s="170"/>
    </row>
    <row r="462" spans="1:5" ht="15" customHeight="1">
      <c r="A462" s="180"/>
      <c r="B462" s="195"/>
      <c r="C462" s="169"/>
      <c r="D462" s="169"/>
      <c r="E462" s="170"/>
    </row>
    <row r="463" spans="1:5" ht="15.75">
      <c r="A463" s="180"/>
      <c r="B463" s="163" t="s">
        <v>115</v>
      </c>
      <c r="D463" s="169">
        <f>SUM(D465,D471,D475,D479,D484,D488,D519,D530+D513)</f>
        <v>1576070</v>
      </c>
      <c r="E463" s="183"/>
    </row>
    <row r="464" spans="1:5" ht="15" customHeight="1">
      <c r="A464" s="180"/>
      <c r="B464" s="163"/>
      <c r="D464" s="169"/>
      <c r="E464" s="183"/>
    </row>
    <row r="465" spans="1:5" ht="15.75">
      <c r="A465" s="180"/>
      <c r="B465" s="163" t="s">
        <v>116</v>
      </c>
      <c r="D465" s="169">
        <f>SUM(D467:D469)</f>
        <v>15000</v>
      </c>
      <c r="E465" s="183"/>
    </row>
    <row r="466" spans="1:5" ht="15" customHeight="1">
      <c r="A466" s="180"/>
      <c r="B466" s="163"/>
      <c r="D466" s="169"/>
      <c r="E466" s="183"/>
    </row>
    <row r="467" spans="1:5" ht="45">
      <c r="A467" s="180" t="s">
        <v>609</v>
      </c>
      <c r="B467" s="172" t="s">
        <v>55</v>
      </c>
      <c r="D467" s="165">
        <v>8000</v>
      </c>
      <c r="E467" s="183"/>
    </row>
    <row r="468" spans="1:5" ht="30">
      <c r="A468" s="180" t="s">
        <v>609</v>
      </c>
      <c r="B468" s="172" t="s">
        <v>122</v>
      </c>
      <c r="D468" s="165">
        <v>6400</v>
      </c>
      <c r="E468" s="183"/>
    </row>
    <row r="469" spans="1:5" ht="30">
      <c r="A469" s="180" t="s">
        <v>609</v>
      </c>
      <c r="B469" s="172" t="s">
        <v>19</v>
      </c>
      <c r="D469" s="165">
        <v>600</v>
      </c>
      <c r="E469" s="183"/>
    </row>
    <row r="470" spans="1:5" ht="15.75">
      <c r="A470" s="180"/>
      <c r="B470" s="163"/>
      <c r="D470" s="169"/>
      <c r="E470" s="183"/>
    </row>
    <row r="471" spans="1:5" ht="15.75">
      <c r="A471" s="180"/>
      <c r="B471" s="163" t="s">
        <v>770</v>
      </c>
      <c r="D471" s="169">
        <f>SUM(D473)</f>
        <v>80000</v>
      </c>
      <c r="E471" s="183"/>
    </row>
    <row r="472" spans="1:5" ht="15.75">
      <c r="A472" s="180"/>
      <c r="B472" s="163"/>
      <c r="D472" s="169"/>
      <c r="E472" s="183"/>
    </row>
    <row r="473" spans="1:5" ht="30">
      <c r="A473" s="180" t="s">
        <v>609</v>
      </c>
      <c r="B473" s="172" t="s">
        <v>123</v>
      </c>
      <c r="C473" s="168"/>
      <c r="D473" s="165">
        <v>80000</v>
      </c>
      <c r="E473" s="183"/>
    </row>
    <row r="474" spans="1:5" ht="15">
      <c r="A474" s="180"/>
      <c r="C474" s="168"/>
      <c r="E474" s="183"/>
    </row>
    <row r="475" spans="1:5" ht="15.75">
      <c r="A475" s="180"/>
      <c r="B475" s="163" t="s">
        <v>771</v>
      </c>
      <c r="D475" s="169">
        <f>SUM(D477)</f>
        <v>35000</v>
      </c>
      <c r="E475" s="183"/>
    </row>
    <row r="476" spans="1:5" ht="15.75">
      <c r="A476" s="180"/>
      <c r="B476" s="163"/>
      <c r="D476" s="169"/>
      <c r="E476" s="183"/>
    </row>
    <row r="477" spans="1:5" ht="15">
      <c r="A477" s="180" t="s">
        <v>609</v>
      </c>
      <c r="B477" s="172" t="s">
        <v>124</v>
      </c>
      <c r="C477" s="168"/>
      <c r="D477" s="165">
        <v>35000</v>
      </c>
      <c r="E477" s="170"/>
    </row>
    <row r="478" spans="1:5" ht="15.75">
      <c r="A478" s="180"/>
      <c r="B478" s="163"/>
      <c r="D478" s="169"/>
      <c r="E478" s="170"/>
    </row>
    <row r="479" spans="1:5" ht="31.5">
      <c r="A479" s="180"/>
      <c r="B479" s="163" t="s">
        <v>125</v>
      </c>
      <c r="D479" s="169">
        <f>SUM(D481:D482)</f>
        <v>377600</v>
      </c>
      <c r="E479" s="170"/>
    </row>
    <row r="480" spans="1:5" ht="15.75">
      <c r="A480" s="180"/>
      <c r="B480" s="163"/>
      <c r="D480" s="169"/>
      <c r="E480" s="170"/>
    </row>
    <row r="481" spans="1:5" ht="15">
      <c r="A481" s="180" t="s">
        <v>609</v>
      </c>
      <c r="B481" s="172" t="s">
        <v>126</v>
      </c>
      <c r="D481" s="165">
        <v>287600</v>
      </c>
      <c r="E481" s="170"/>
    </row>
    <row r="482" spans="1:5" ht="15">
      <c r="A482" s="180" t="s">
        <v>609</v>
      </c>
      <c r="B482" s="172" t="s">
        <v>56</v>
      </c>
      <c r="D482" s="165">
        <v>90000</v>
      </c>
      <c r="E482" s="170"/>
    </row>
    <row r="483" spans="1:5" ht="15">
      <c r="A483" s="180"/>
      <c r="E483" s="170"/>
    </row>
    <row r="484" spans="1:5" ht="15.75">
      <c r="A484" s="180"/>
      <c r="B484" s="163" t="s">
        <v>127</v>
      </c>
      <c r="D484" s="169">
        <f>D486</f>
        <v>190000</v>
      </c>
      <c r="E484" s="170"/>
    </row>
    <row r="485" spans="1:5" ht="15.75">
      <c r="A485" s="180"/>
      <c r="B485" s="163"/>
      <c r="D485" s="169"/>
      <c r="E485" s="170"/>
    </row>
    <row r="486" spans="1:5" ht="15">
      <c r="A486" s="180" t="s">
        <v>609</v>
      </c>
      <c r="B486" s="172" t="s">
        <v>128</v>
      </c>
      <c r="D486" s="165">
        <v>190000</v>
      </c>
      <c r="E486" s="170"/>
    </row>
    <row r="487" spans="1:5" ht="15.75">
      <c r="A487" s="180"/>
      <c r="B487" s="163"/>
      <c r="D487" s="169"/>
      <c r="E487" s="170"/>
    </row>
    <row r="488" spans="1:5" ht="15.75">
      <c r="A488" s="180"/>
      <c r="B488" s="163" t="s">
        <v>129</v>
      </c>
      <c r="D488" s="169">
        <f>SUM(D493:D511)</f>
        <v>487241</v>
      </c>
      <c r="E488" s="170"/>
    </row>
    <row r="489" spans="1:5" ht="15.75">
      <c r="A489" s="180"/>
      <c r="B489" s="163"/>
      <c r="D489" s="169"/>
      <c r="E489" s="170"/>
    </row>
    <row r="490" spans="1:5" ht="15.75">
      <c r="A490" s="180"/>
      <c r="B490" s="203" t="s">
        <v>936</v>
      </c>
      <c r="C490" s="169">
        <v>320234</v>
      </c>
      <c r="D490" s="169"/>
      <c r="E490" s="170"/>
    </row>
    <row r="491" spans="1:5" ht="15.75">
      <c r="A491" s="180"/>
      <c r="B491" s="203" t="s">
        <v>130</v>
      </c>
      <c r="C491" s="169">
        <v>172007</v>
      </c>
      <c r="D491" s="169"/>
      <c r="E491" s="170"/>
    </row>
    <row r="492" spans="1:5" ht="15.75">
      <c r="A492" s="180"/>
      <c r="B492" s="163"/>
      <c r="D492" s="169"/>
      <c r="E492" s="170"/>
    </row>
    <row r="493" spans="1:5" ht="30">
      <c r="A493" s="180" t="s">
        <v>609</v>
      </c>
      <c r="B493" s="172" t="s">
        <v>101</v>
      </c>
      <c r="D493" s="165">
        <v>8835</v>
      </c>
      <c r="E493" s="170"/>
    </row>
    <row r="494" spans="1:6" ht="15">
      <c r="A494" s="180" t="s">
        <v>609</v>
      </c>
      <c r="B494" s="172" t="s">
        <v>917</v>
      </c>
      <c r="D494" s="165">
        <v>314192</v>
      </c>
      <c r="E494" s="170"/>
      <c r="F494" s="168" t="s">
        <v>854</v>
      </c>
    </row>
    <row r="495" spans="1:6" ht="15">
      <c r="A495" s="180" t="s">
        <v>609</v>
      </c>
      <c r="B495" s="172" t="s">
        <v>855</v>
      </c>
      <c r="D495" s="165">
        <v>25484</v>
      </c>
      <c r="E495" s="170"/>
      <c r="F495" s="168" t="s">
        <v>854</v>
      </c>
    </row>
    <row r="496" spans="1:6" ht="15">
      <c r="A496" s="180" t="s">
        <v>609</v>
      </c>
      <c r="B496" s="172" t="s">
        <v>856</v>
      </c>
      <c r="D496" s="165">
        <v>52446</v>
      </c>
      <c r="E496" s="170"/>
      <c r="F496" s="168" t="s">
        <v>408</v>
      </c>
    </row>
    <row r="497" spans="1:6" ht="15">
      <c r="A497" s="180" t="s">
        <v>609</v>
      </c>
      <c r="B497" s="172" t="s">
        <v>857</v>
      </c>
      <c r="D497" s="165">
        <v>8284</v>
      </c>
      <c r="E497" s="170"/>
      <c r="F497" s="168" t="s">
        <v>408</v>
      </c>
    </row>
    <row r="498" spans="1:5" ht="15">
      <c r="A498" s="180" t="s">
        <v>609</v>
      </c>
      <c r="B498" s="172" t="s">
        <v>131</v>
      </c>
      <c r="D498" s="165">
        <v>15000</v>
      </c>
      <c r="E498" s="170"/>
    </row>
    <row r="499" spans="1:5" ht="15">
      <c r="A499" s="180" t="s">
        <v>609</v>
      </c>
      <c r="B499" s="172" t="s">
        <v>132</v>
      </c>
      <c r="D499" s="165">
        <v>8000</v>
      </c>
      <c r="E499" s="170"/>
    </row>
    <row r="500" spans="1:5" ht="15">
      <c r="A500" s="180" t="s">
        <v>609</v>
      </c>
      <c r="B500" s="172" t="s">
        <v>57</v>
      </c>
      <c r="D500" s="165">
        <v>2000</v>
      </c>
      <c r="E500" s="170"/>
    </row>
    <row r="501" spans="1:5" ht="15">
      <c r="A501" s="180" t="s">
        <v>609</v>
      </c>
      <c r="B501" s="172" t="s">
        <v>133</v>
      </c>
      <c r="D501" s="165">
        <v>400</v>
      </c>
      <c r="E501" s="170"/>
    </row>
    <row r="502" spans="1:5" ht="30">
      <c r="A502" s="180" t="s">
        <v>609</v>
      </c>
      <c r="B502" s="172" t="s">
        <v>135</v>
      </c>
      <c r="D502" s="165">
        <v>23000</v>
      </c>
      <c r="E502" s="170"/>
    </row>
    <row r="503" spans="1:5" ht="15">
      <c r="A503" s="180" t="s">
        <v>609</v>
      </c>
      <c r="B503" s="172" t="s">
        <v>17</v>
      </c>
      <c r="D503" s="165">
        <v>900</v>
      </c>
      <c r="E503" s="170"/>
    </row>
    <row r="504" spans="1:5" ht="15">
      <c r="A504" s="180" t="s">
        <v>609</v>
      </c>
      <c r="B504" s="172" t="s">
        <v>136</v>
      </c>
      <c r="D504" s="165">
        <v>5000</v>
      </c>
      <c r="E504" s="170"/>
    </row>
    <row r="505" spans="1:5" ht="15">
      <c r="A505" s="180" t="s">
        <v>609</v>
      </c>
      <c r="B505" s="172" t="s">
        <v>84</v>
      </c>
      <c r="D505" s="165">
        <v>1500</v>
      </c>
      <c r="E505" s="170"/>
    </row>
    <row r="506" spans="1:5" ht="15">
      <c r="A506" s="180" t="s">
        <v>609</v>
      </c>
      <c r="B506" s="172" t="s">
        <v>58</v>
      </c>
      <c r="D506" s="165">
        <v>4000</v>
      </c>
      <c r="E506" s="170"/>
    </row>
    <row r="507" spans="1:5" ht="15">
      <c r="A507" s="180" t="s">
        <v>609</v>
      </c>
      <c r="B507" s="172" t="s">
        <v>110</v>
      </c>
      <c r="D507" s="165">
        <v>9000</v>
      </c>
      <c r="E507" s="170"/>
    </row>
    <row r="508" spans="1:5" ht="15">
      <c r="A508" s="180" t="s">
        <v>609</v>
      </c>
      <c r="B508" s="172" t="s">
        <v>137</v>
      </c>
      <c r="D508" s="165">
        <v>700</v>
      </c>
      <c r="E508" s="170"/>
    </row>
    <row r="509" spans="1:5" ht="15">
      <c r="A509" s="180" t="s">
        <v>609</v>
      </c>
      <c r="B509" s="172" t="s">
        <v>59</v>
      </c>
      <c r="D509" s="165">
        <v>3000</v>
      </c>
      <c r="E509" s="170"/>
    </row>
    <row r="510" spans="1:5" ht="30">
      <c r="A510" s="180" t="s">
        <v>609</v>
      </c>
      <c r="B510" s="172" t="s">
        <v>60</v>
      </c>
      <c r="D510" s="165">
        <v>3000</v>
      </c>
      <c r="E510" s="170"/>
    </row>
    <row r="511" spans="1:5" ht="30">
      <c r="A511" s="180" t="s">
        <v>609</v>
      </c>
      <c r="B511" s="172" t="s">
        <v>138</v>
      </c>
      <c r="D511" s="165">
        <v>2500</v>
      </c>
      <c r="E511" s="170"/>
    </row>
    <row r="512" spans="1:5" ht="15">
      <c r="A512" s="180"/>
      <c r="E512" s="170"/>
    </row>
    <row r="513" spans="1:5" ht="33.75" customHeight="1">
      <c r="A513" s="180"/>
      <c r="B513" s="176" t="s">
        <v>669</v>
      </c>
      <c r="D513" s="169">
        <f>SUM(D515:D517)</f>
        <v>10000</v>
      </c>
      <c r="E513" s="170"/>
    </row>
    <row r="514" spans="1:5" ht="15.75">
      <c r="A514" s="180"/>
      <c r="B514" s="176"/>
      <c r="D514" s="169"/>
      <c r="E514" s="170"/>
    </row>
    <row r="515" spans="1:5" ht="15">
      <c r="A515" s="180" t="s">
        <v>609</v>
      </c>
      <c r="B515" s="179" t="s">
        <v>715</v>
      </c>
      <c r="D515" s="165">
        <v>2000</v>
      </c>
      <c r="E515" s="170"/>
    </row>
    <row r="516" spans="1:5" ht="15">
      <c r="A516" s="180" t="s">
        <v>609</v>
      </c>
      <c r="B516" s="172" t="s">
        <v>716</v>
      </c>
      <c r="D516" s="165">
        <v>7000</v>
      </c>
      <c r="E516" s="170"/>
    </row>
    <row r="517" spans="1:5" ht="15">
      <c r="A517" s="180" t="s">
        <v>609</v>
      </c>
      <c r="B517" s="172" t="s">
        <v>717</v>
      </c>
      <c r="D517" s="165">
        <v>1000</v>
      </c>
      <c r="E517" s="170"/>
    </row>
    <row r="518" spans="1:5" ht="15">
      <c r="A518" s="180"/>
      <c r="E518" s="170"/>
    </row>
    <row r="519" spans="1:5" ht="31.5">
      <c r="A519" s="180"/>
      <c r="B519" s="176" t="s">
        <v>139</v>
      </c>
      <c r="D519" s="169">
        <f>SUM(D520:D528)</f>
        <v>109650</v>
      </c>
      <c r="E519" s="170"/>
    </row>
    <row r="520" spans="1:5" ht="45">
      <c r="A520" s="180" t="s">
        <v>609</v>
      </c>
      <c r="B520" s="179" t="s">
        <v>140</v>
      </c>
      <c r="D520" s="165">
        <v>1549</v>
      </c>
      <c r="E520" s="170"/>
    </row>
    <row r="521" spans="1:6" ht="15">
      <c r="A521" s="180" t="s">
        <v>609</v>
      </c>
      <c r="B521" s="172" t="s">
        <v>141</v>
      </c>
      <c r="D521" s="165">
        <v>83924</v>
      </c>
      <c r="E521" s="170"/>
      <c r="F521" s="168" t="s">
        <v>854</v>
      </c>
    </row>
    <row r="522" spans="1:6" ht="15">
      <c r="A522" s="180" t="s">
        <v>609</v>
      </c>
      <c r="B522" s="172" t="s">
        <v>142</v>
      </c>
      <c r="D522" s="165">
        <v>4363</v>
      </c>
      <c r="E522" s="170"/>
      <c r="F522" s="168" t="s">
        <v>854</v>
      </c>
    </row>
    <row r="523" spans="1:6" ht="15">
      <c r="A523" s="180" t="s">
        <v>609</v>
      </c>
      <c r="B523" s="172" t="s">
        <v>143</v>
      </c>
      <c r="D523" s="165">
        <v>13756</v>
      </c>
      <c r="E523" s="170"/>
      <c r="F523" s="168" t="s">
        <v>408</v>
      </c>
    </row>
    <row r="524" spans="1:6" ht="15">
      <c r="A524" s="180" t="s">
        <v>609</v>
      </c>
      <c r="B524" s="172" t="s">
        <v>144</v>
      </c>
      <c r="D524" s="165">
        <v>2118</v>
      </c>
      <c r="E524" s="170"/>
      <c r="F524" s="168" t="s">
        <v>408</v>
      </c>
    </row>
    <row r="525" spans="1:6" ht="15" customHeight="1">
      <c r="A525" s="180" t="s">
        <v>609</v>
      </c>
      <c r="B525" s="172" t="s">
        <v>61</v>
      </c>
      <c r="D525" s="165">
        <v>800</v>
      </c>
      <c r="E525" s="170"/>
      <c r="F525" s="168" t="s">
        <v>854</v>
      </c>
    </row>
    <row r="526" spans="1:5" ht="30">
      <c r="A526" s="180" t="s">
        <v>609</v>
      </c>
      <c r="B526" s="172" t="s">
        <v>149</v>
      </c>
      <c r="D526" s="165">
        <v>300</v>
      </c>
      <c r="E526" s="170"/>
    </row>
    <row r="527" spans="1:5" ht="15">
      <c r="A527" s="180" t="s">
        <v>609</v>
      </c>
      <c r="B527" s="172" t="s">
        <v>6</v>
      </c>
      <c r="D527" s="165">
        <v>140</v>
      </c>
      <c r="E527" s="170"/>
    </row>
    <row r="528" spans="1:5" ht="15">
      <c r="A528" s="180" t="s">
        <v>609</v>
      </c>
      <c r="B528" s="172" t="s">
        <v>150</v>
      </c>
      <c r="D528" s="165">
        <v>2700</v>
      </c>
      <c r="E528" s="170"/>
    </row>
    <row r="529" spans="1:5" ht="15">
      <c r="A529" s="180"/>
      <c r="E529" s="170"/>
    </row>
    <row r="530" spans="1:5" ht="15.75">
      <c r="A530" s="180"/>
      <c r="B530" s="163" t="s">
        <v>151</v>
      </c>
      <c r="D530" s="169">
        <f>SUM(D534:D535)</f>
        <v>271579</v>
      </c>
      <c r="E530" s="170"/>
    </row>
    <row r="531" spans="1:5" ht="15.75">
      <c r="A531" s="180"/>
      <c r="B531" s="163"/>
      <c r="D531" s="169"/>
      <c r="E531" s="170"/>
    </row>
    <row r="532" spans="1:5" ht="15.75">
      <c r="A532" s="180"/>
      <c r="B532" s="172" t="s">
        <v>936</v>
      </c>
      <c r="C532" s="189">
        <v>121579</v>
      </c>
      <c r="E532" s="170"/>
    </row>
    <row r="533" spans="1:5" ht="15.75">
      <c r="A533" s="180"/>
      <c r="B533" s="172" t="s">
        <v>152</v>
      </c>
      <c r="C533" s="189">
        <v>150000</v>
      </c>
      <c r="E533" s="170"/>
    </row>
    <row r="534" spans="1:5" ht="30">
      <c r="A534" s="180" t="s">
        <v>609</v>
      </c>
      <c r="B534" s="172" t="s">
        <v>153</v>
      </c>
      <c r="D534" s="165">
        <v>211579</v>
      </c>
      <c r="E534" s="170"/>
    </row>
    <row r="535" spans="1:5" ht="32.25" customHeight="1">
      <c r="A535" s="180" t="s">
        <v>609</v>
      </c>
      <c r="B535" s="172" t="s">
        <v>665</v>
      </c>
      <c r="D535" s="165">
        <v>60000</v>
      </c>
      <c r="E535" s="170"/>
    </row>
    <row r="536" spans="1:5" ht="15">
      <c r="A536" s="180"/>
      <c r="E536" s="170"/>
    </row>
    <row r="537" spans="1:5" ht="15.75">
      <c r="A537" s="180"/>
      <c r="B537" s="163" t="s">
        <v>154</v>
      </c>
      <c r="D537" s="169">
        <f>SUM(D539,D543,D562,D566,D570)</f>
        <v>3713851</v>
      </c>
      <c r="E537" s="170"/>
    </row>
    <row r="538" spans="1:5" ht="15.75">
      <c r="A538" s="180"/>
      <c r="B538" s="163"/>
      <c r="D538" s="169"/>
      <c r="E538" s="170"/>
    </row>
    <row r="539" spans="1:5" ht="15.75">
      <c r="A539" s="180"/>
      <c r="B539" s="163" t="s">
        <v>771</v>
      </c>
      <c r="D539" s="169">
        <f>SUM(D541)</f>
        <v>235313</v>
      </c>
      <c r="E539" s="170"/>
    </row>
    <row r="540" spans="1:5" ht="15.75">
      <c r="A540" s="180"/>
      <c r="B540" s="163"/>
      <c r="D540" s="169"/>
      <c r="E540" s="170"/>
    </row>
    <row r="541" spans="1:5" ht="15">
      <c r="A541" s="180" t="s">
        <v>609</v>
      </c>
      <c r="B541" s="172" t="s">
        <v>155</v>
      </c>
      <c r="C541" s="168"/>
      <c r="D541" s="165">
        <v>235313</v>
      </c>
      <c r="E541" s="170"/>
    </row>
    <row r="542" spans="1:5" ht="15">
      <c r="A542" s="180"/>
      <c r="C542" s="168"/>
      <c r="E542" s="170"/>
    </row>
    <row r="543" spans="1:5" ht="47.25">
      <c r="A543" s="180"/>
      <c r="B543" s="163" t="s">
        <v>156</v>
      </c>
      <c r="D543" s="169">
        <f>SUM(D545:D560)</f>
        <v>3229860</v>
      </c>
      <c r="E543" s="170"/>
    </row>
    <row r="544" spans="1:5" ht="15.75">
      <c r="A544" s="180"/>
      <c r="B544" s="163"/>
      <c r="D544" s="169"/>
      <c r="E544" s="170"/>
    </row>
    <row r="545" spans="1:5" ht="30">
      <c r="A545" s="180" t="s">
        <v>609</v>
      </c>
      <c r="B545" s="179" t="s">
        <v>101</v>
      </c>
      <c r="D545" s="165">
        <v>2812</v>
      </c>
      <c r="E545" s="170"/>
    </row>
    <row r="546" spans="1:5" ht="30">
      <c r="A546" s="180" t="s">
        <v>609</v>
      </c>
      <c r="B546" s="172" t="s">
        <v>157</v>
      </c>
      <c r="D546" s="165">
        <v>3103965</v>
      </c>
      <c r="E546" s="170"/>
    </row>
    <row r="547" spans="1:6" ht="15">
      <c r="A547" s="180" t="s">
        <v>609</v>
      </c>
      <c r="B547" s="172" t="s">
        <v>917</v>
      </c>
      <c r="D547" s="165">
        <v>51743</v>
      </c>
      <c r="E547" s="170"/>
      <c r="F547" s="168" t="s">
        <v>854</v>
      </c>
    </row>
    <row r="548" spans="1:6" ht="15">
      <c r="A548" s="180" t="s">
        <v>609</v>
      </c>
      <c r="B548" s="196" t="s">
        <v>158</v>
      </c>
      <c r="D548" s="165">
        <v>4222</v>
      </c>
      <c r="E548" s="170"/>
      <c r="F548" s="168" t="s">
        <v>854</v>
      </c>
    </row>
    <row r="549" spans="1:6" ht="15">
      <c r="A549" s="180" t="s">
        <v>609</v>
      </c>
      <c r="B549" s="197" t="s">
        <v>159</v>
      </c>
      <c r="D549" s="165">
        <v>37597</v>
      </c>
      <c r="E549" s="170"/>
      <c r="F549" s="168" t="s">
        <v>408</v>
      </c>
    </row>
    <row r="550" spans="1:6" ht="15">
      <c r="A550" s="180" t="s">
        <v>609</v>
      </c>
      <c r="B550" s="197" t="s">
        <v>160</v>
      </c>
      <c r="D550" s="165">
        <v>1371</v>
      </c>
      <c r="E550" s="170"/>
      <c r="F550" s="168" t="s">
        <v>408</v>
      </c>
    </row>
    <row r="551" spans="1:6" ht="15">
      <c r="A551" s="180" t="s">
        <v>609</v>
      </c>
      <c r="B551" s="198" t="s">
        <v>105</v>
      </c>
      <c r="D551" s="165">
        <v>4800</v>
      </c>
      <c r="E551" s="170"/>
      <c r="F551" s="168" t="s">
        <v>854</v>
      </c>
    </row>
    <row r="552" spans="1:5" ht="15">
      <c r="A552" s="180" t="s">
        <v>609</v>
      </c>
      <c r="B552" s="197" t="s">
        <v>161</v>
      </c>
      <c r="D552" s="165">
        <v>3000</v>
      </c>
      <c r="E552" s="170"/>
    </row>
    <row r="553" spans="1:5" ht="15">
      <c r="A553" s="180" t="s">
        <v>609</v>
      </c>
      <c r="B553" s="197" t="s">
        <v>6</v>
      </c>
      <c r="D553" s="165">
        <v>200</v>
      </c>
      <c r="E553" s="170"/>
    </row>
    <row r="554" spans="1:5" ht="15">
      <c r="A554" s="180" t="s">
        <v>609</v>
      </c>
      <c r="B554" s="197" t="s">
        <v>666</v>
      </c>
      <c r="D554" s="165">
        <v>9500</v>
      </c>
      <c r="E554" s="170"/>
    </row>
    <row r="555" spans="1:5" ht="16.5" customHeight="1">
      <c r="A555" s="180" t="s">
        <v>609</v>
      </c>
      <c r="B555" s="197" t="s">
        <v>162</v>
      </c>
      <c r="D555" s="165">
        <v>2000</v>
      </c>
      <c r="E555" s="170"/>
    </row>
    <row r="556" spans="1:5" ht="16.5" customHeight="1">
      <c r="A556" s="180" t="s">
        <v>609</v>
      </c>
      <c r="B556" s="197" t="s">
        <v>667</v>
      </c>
      <c r="D556" s="165">
        <v>500</v>
      </c>
      <c r="E556" s="170"/>
    </row>
    <row r="557" spans="1:5" ht="15">
      <c r="A557" s="180" t="s">
        <v>609</v>
      </c>
      <c r="B557" s="197" t="s">
        <v>110</v>
      </c>
      <c r="D557" s="165">
        <v>3150</v>
      </c>
      <c r="E557" s="170"/>
    </row>
    <row r="558" spans="1:5" ht="15">
      <c r="A558" s="180" t="s">
        <v>609</v>
      </c>
      <c r="B558" s="197" t="s">
        <v>668</v>
      </c>
      <c r="D558" s="165">
        <v>1000</v>
      </c>
      <c r="E558" s="170"/>
    </row>
    <row r="559" spans="1:5" ht="30">
      <c r="A559" s="180" t="s">
        <v>609</v>
      </c>
      <c r="B559" s="197" t="s">
        <v>179</v>
      </c>
      <c r="D559" s="165">
        <v>2000</v>
      </c>
      <c r="E559" s="170"/>
    </row>
    <row r="560" spans="1:5" ht="30">
      <c r="A560" s="180" t="s">
        <v>609</v>
      </c>
      <c r="B560" s="197" t="s">
        <v>180</v>
      </c>
      <c r="D560" s="165">
        <v>2000</v>
      </c>
      <c r="E560" s="170"/>
    </row>
    <row r="561" spans="1:5" ht="15">
      <c r="A561" s="180"/>
      <c r="B561" s="197"/>
      <c r="E561" s="170"/>
    </row>
    <row r="562" spans="1:5" ht="78.75">
      <c r="A562" s="180"/>
      <c r="B562" s="176" t="s">
        <v>655</v>
      </c>
      <c r="D562" s="169">
        <f>SUM(D564)</f>
        <v>17730</v>
      </c>
      <c r="E562" s="170"/>
    </row>
    <row r="563" spans="1:5" ht="15.75">
      <c r="A563" s="180"/>
      <c r="B563" s="176"/>
      <c r="D563" s="169"/>
      <c r="E563" s="170"/>
    </row>
    <row r="564" spans="1:6" ht="30">
      <c r="A564" s="180" t="s">
        <v>609</v>
      </c>
      <c r="B564" s="172" t="s">
        <v>181</v>
      </c>
      <c r="D564" s="165">
        <v>17730</v>
      </c>
      <c r="E564" s="170"/>
      <c r="F564" s="168" t="s">
        <v>408</v>
      </c>
    </row>
    <row r="565" spans="1:5" ht="15">
      <c r="A565" s="180"/>
      <c r="E565" s="170"/>
    </row>
    <row r="566" spans="1:5" ht="31.5">
      <c r="A566" s="180"/>
      <c r="B566" s="163" t="s">
        <v>774</v>
      </c>
      <c r="D566" s="169">
        <f>SUM(D568)</f>
        <v>135480</v>
      </c>
      <c r="E566" s="170"/>
    </row>
    <row r="567" spans="1:5" ht="15.75">
      <c r="A567" s="180"/>
      <c r="B567" s="163"/>
      <c r="D567" s="169"/>
      <c r="E567" s="170"/>
    </row>
    <row r="568" spans="1:5" ht="15">
      <c r="A568" s="180" t="s">
        <v>609</v>
      </c>
      <c r="B568" s="172" t="s">
        <v>182</v>
      </c>
      <c r="D568" s="165">
        <v>135480</v>
      </c>
      <c r="E568" s="170"/>
    </row>
    <row r="569" spans="1:5" ht="15">
      <c r="A569" s="180"/>
      <c r="E569" s="170"/>
    </row>
    <row r="570" spans="1:5" ht="31.5">
      <c r="A570" s="180"/>
      <c r="B570" s="163" t="s">
        <v>183</v>
      </c>
      <c r="D570" s="169">
        <f>SUM(D572:D578)</f>
        <v>95468</v>
      </c>
      <c r="E570" s="170"/>
    </row>
    <row r="571" spans="1:5" ht="15.75">
      <c r="A571" s="180"/>
      <c r="B571" s="163"/>
      <c r="D571" s="169"/>
      <c r="E571" s="170"/>
    </row>
    <row r="572" spans="1:5" ht="30">
      <c r="A572" s="180" t="s">
        <v>609</v>
      </c>
      <c r="B572" s="179" t="s">
        <v>184</v>
      </c>
      <c r="D572" s="165">
        <v>2774</v>
      </c>
      <c r="E572" s="170"/>
    </row>
    <row r="573" spans="1:6" ht="15">
      <c r="A573" s="180" t="s">
        <v>609</v>
      </c>
      <c r="B573" s="172" t="s">
        <v>185</v>
      </c>
      <c r="D573" s="165">
        <v>68515</v>
      </c>
      <c r="E573" s="170"/>
      <c r="F573" s="168" t="s">
        <v>854</v>
      </c>
    </row>
    <row r="574" spans="1:6" ht="15">
      <c r="A574" s="180" t="s">
        <v>609</v>
      </c>
      <c r="B574" s="172" t="s">
        <v>49</v>
      </c>
      <c r="D574" s="165">
        <v>6402</v>
      </c>
      <c r="E574" s="170"/>
      <c r="F574" s="168" t="s">
        <v>854</v>
      </c>
    </row>
    <row r="575" spans="1:6" ht="15">
      <c r="A575" s="180" t="s">
        <v>609</v>
      </c>
      <c r="B575" s="172" t="s">
        <v>186</v>
      </c>
      <c r="D575" s="165">
        <v>11587</v>
      </c>
      <c r="E575" s="170"/>
      <c r="F575" s="168" t="s">
        <v>408</v>
      </c>
    </row>
    <row r="576" spans="1:6" ht="15">
      <c r="A576" s="180" t="s">
        <v>609</v>
      </c>
      <c r="B576" s="172" t="s">
        <v>77</v>
      </c>
      <c r="D576" s="165">
        <v>1840</v>
      </c>
      <c r="E576" s="170"/>
      <c r="F576" s="168" t="s">
        <v>408</v>
      </c>
    </row>
    <row r="577" spans="1:5" ht="30">
      <c r="A577" s="180" t="s">
        <v>609</v>
      </c>
      <c r="B577" s="172" t="s">
        <v>187</v>
      </c>
      <c r="D577" s="165">
        <v>300</v>
      </c>
      <c r="E577" s="170"/>
    </row>
    <row r="578" spans="1:5" ht="15">
      <c r="A578" s="180" t="s">
        <v>609</v>
      </c>
      <c r="B578" s="172" t="s">
        <v>188</v>
      </c>
      <c r="D578" s="165">
        <v>4050</v>
      </c>
      <c r="E578" s="170"/>
    </row>
    <row r="579" spans="1:5" ht="15">
      <c r="A579" s="180"/>
      <c r="E579" s="170"/>
    </row>
    <row r="580" spans="1:6" ht="18">
      <c r="A580" s="180"/>
      <c r="B580" s="191" t="s">
        <v>189</v>
      </c>
      <c r="D580" s="169">
        <f>SUM(D582,D591,D595)</f>
        <v>70471</v>
      </c>
      <c r="E580" s="170"/>
      <c r="F580" s="168" t="s">
        <v>944</v>
      </c>
    </row>
    <row r="581" spans="1:5" ht="15.75">
      <c r="A581" s="180"/>
      <c r="B581" s="176"/>
      <c r="D581" s="169"/>
      <c r="E581" s="170"/>
    </row>
    <row r="582" spans="1:5" ht="15.75">
      <c r="A582" s="180"/>
      <c r="B582" s="163" t="s">
        <v>190</v>
      </c>
      <c r="D582" s="169">
        <f>SUM(D584:D589)</f>
        <v>66975</v>
      </c>
      <c r="E582" s="170"/>
    </row>
    <row r="583" spans="1:5" ht="15.75">
      <c r="A583" s="180"/>
      <c r="B583" s="163"/>
      <c r="D583" s="169"/>
      <c r="E583" s="170"/>
    </row>
    <row r="584" spans="1:5" ht="15">
      <c r="A584" s="180" t="s">
        <v>609</v>
      </c>
      <c r="B584" s="179" t="s">
        <v>191</v>
      </c>
      <c r="D584" s="165">
        <v>149</v>
      </c>
      <c r="E584" s="170"/>
    </row>
    <row r="585" spans="1:6" ht="15">
      <c r="A585" s="180" t="s">
        <v>609</v>
      </c>
      <c r="B585" s="179" t="s">
        <v>195</v>
      </c>
      <c r="D585" s="165">
        <v>49589</v>
      </c>
      <c r="E585" s="170"/>
      <c r="F585" s="168" t="s">
        <v>854</v>
      </c>
    </row>
    <row r="586" spans="1:6" ht="15">
      <c r="A586" s="180" t="s">
        <v>609</v>
      </c>
      <c r="B586" s="179" t="s">
        <v>196</v>
      </c>
      <c r="D586" s="165">
        <v>4661</v>
      </c>
      <c r="E586" s="170"/>
      <c r="F586" s="168" t="s">
        <v>854</v>
      </c>
    </row>
    <row r="587" spans="1:6" ht="15">
      <c r="A587" s="180" t="s">
        <v>609</v>
      </c>
      <c r="B587" s="179" t="s">
        <v>197</v>
      </c>
      <c r="D587" s="165">
        <v>8023</v>
      </c>
      <c r="E587" s="170"/>
      <c r="F587" s="168" t="s">
        <v>408</v>
      </c>
    </row>
    <row r="588" spans="1:6" ht="15">
      <c r="A588" s="180" t="s">
        <v>609</v>
      </c>
      <c r="B588" s="179" t="s">
        <v>198</v>
      </c>
      <c r="D588" s="165">
        <v>1279</v>
      </c>
      <c r="E588" s="170"/>
      <c r="F588" s="168" t="s">
        <v>408</v>
      </c>
    </row>
    <row r="589" spans="1:5" ht="15">
      <c r="A589" s="180" t="s">
        <v>609</v>
      </c>
      <c r="B589" s="179" t="s">
        <v>213</v>
      </c>
      <c r="D589" s="165">
        <v>3274</v>
      </c>
      <c r="E589" s="170"/>
    </row>
    <row r="590" spans="1:5" ht="15">
      <c r="A590" s="180"/>
      <c r="E590" s="170"/>
    </row>
    <row r="591" spans="1:5" ht="15.75">
      <c r="A591" s="180"/>
      <c r="B591" s="163" t="s">
        <v>780</v>
      </c>
      <c r="D591" s="169">
        <f>SUM(D592:D594)</f>
        <v>3000</v>
      </c>
      <c r="E591" s="170"/>
    </row>
    <row r="592" spans="1:5" ht="15.75">
      <c r="A592" s="180"/>
      <c r="B592" s="163"/>
      <c r="D592" s="169"/>
      <c r="E592" s="170"/>
    </row>
    <row r="593" spans="1:5" ht="30">
      <c r="A593" s="180" t="s">
        <v>609</v>
      </c>
      <c r="B593" s="179" t="s">
        <v>214</v>
      </c>
      <c r="D593" s="165">
        <v>3000</v>
      </c>
      <c r="E593" s="170"/>
    </row>
    <row r="594" spans="1:5" ht="15">
      <c r="A594" s="180"/>
      <c r="E594" s="170"/>
    </row>
    <row r="595" spans="1:5" ht="15.75">
      <c r="A595" s="180"/>
      <c r="B595" s="163" t="s">
        <v>87</v>
      </c>
      <c r="D595" s="169">
        <f>SUM(D597:D599)</f>
        <v>496</v>
      </c>
      <c r="E595" s="170"/>
    </row>
    <row r="596" spans="1:5" ht="15.75">
      <c r="A596" s="180"/>
      <c r="B596" s="163"/>
      <c r="D596" s="169"/>
      <c r="E596" s="170"/>
    </row>
    <row r="597" spans="1:5" ht="60">
      <c r="A597" s="180"/>
      <c r="B597" s="179" t="s">
        <v>215</v>
      </c>
      <c r="E597" s="170"/>
    </row>
    <row r="598" spans="1:5" ht="15">
      <c r="A598" s="180" t="s">
        <v>609</v>
      </c>
      <c r="B598" s="172" t="s">
        <v>216</v>
      </c>
      <c r="D598" s="165">
        <v>400</v>
      </c>
      <c r="E598" s="170"/>
    </row>
    <row r="599" spans="1:5" ht="15">
      <c r="A599" s="180" t="s">
        <v>609</v>
      </c>
      <c r="B599" s="172" t="s">
        <v>84</v>
      </c>
      <c r="D599" s="165">
        <v>96</v>
      </c>
      <c r="E599" s="170"/>
    </row>
    <row r="600" spans="1:5" ht="15.75">
      <c r="A600" s="180"/>
      <c r="D600" s="169"/>
      <c r="E600" s="170"/>
    </row>
    <row r="601" spans="1:6" ht="36">
      <c r="A601" s="180"/>
      <c r="B601" s="164" t="s">
        <v>217</v>
      </c>
      <c r="D601" s="169">
        <f>SUM(D607,D612,D616,D633,D637,D653)</f>
        <v>3728171</v>
      </c>
      <c r="E601" s="170"/>
      <c r="F601" s="168" t="s">
        <v>817</v>
      </c>
    </row>
    <row r="602" spans="1:5" ht="18">
      <c r="A602" s="180"/>
      <c r="B602" s="164"/>
      <c r="D602" s="169"/>
      <c r="E602" s="170"/>
    </row>
    <row r="603" spans="1:5" ht="15">
      <c r="A603" s="180"/>
      <c r="B603" s="172" t="s">
        <v>333</v>
      </c>
      <c r="E603" s="170"/>
    </row>
    <row r="604" spans="1:5" ht="15.75">
      <c r="A604" s="180"/>
      <c r="B604" s="173" t="s">
        <v>818</v>
      </c>
      <c r="C604" s="169">
        <f>SUM(D607,D612,C620,C623:C626,C627,D628:D633,D639:D641,C657:C657,D659,D666,D667,D674:D682)</f>
        <v>884670</v>
      </c>
      <c r="E604" s="183"/>
    </row>
    <row r="605" spans="1:5" ht="15.75">
      <c r="A605" s="180"/>
      <c r="B605" s="173" t="s">
        <v>819</v>
      </c>
      <c r="C605" s="169">
        <f>SUMIF(F1:F762,"ig",D1:D762)+C658</f>
        <v>2843501</v>
      </c>
      <c r="E605" s="170"/>
    </row>
    <row r="606" spans="1:5" ht="10.5" customHeight="1">
      <c r="A606" s="180"/>
      <c r="B606" s="173"/>
      <c r="E606" s="170"/>
    </row>
    <row r="607" spans="1:5" ht="15.75">
      <c r="A607" s="180"/>
      <c r="B607" s="163" t="s">
        <v>218</v>
      </c>
      <c r="D607" s="169">
        <f>SUM(D609:D610)</f>
        <v>29000</v>
      </c>
      <c r="E607" s="170"/>
    </row>
    <row r="608" spans="1:5" ht="9" customHeight="1">
      <c r="A608" s="180"/>
      <c r="B608" s="163"/>
      <c r="D608" s="169"/>
      <c r="E608" s="170"/>
    </row>
    <row r="609" spans="1:5" ht="30">
      <c r="A609" s="180" t="s">
        <v>609</v>
      </c>
      <c r="B609" s="172" t="s">
        <v>720</v>
      </c>
      <c r="D609" s="165">
        <v>9000</v>
      </c>
      <c r="E609" s="170"/>
    </row>
    <row r="610" spans="1:5" ht="30">
      <c r="A610" s="180" t="s">
        <v>609</v>
      </c>
      <c r="B610" s="172" t="s">
        <v>304</v>
      </c>
      <c r="D610" s="165">
        <v>20000</v>
      </c>
      <c r="E610" s="170"/>
    </row>
    <row r="611" spans="1:5" ht="15" customHeight="1">
      <c r="A611" s="180"/>
      <c r="E611" s="170"/>
    </row>
    <row r="612" spans="1:5" ht="15.75">
      <c r="A612" s="180"/>
      <c r="B612" s="163" t="s">
        <v>219</v>
      </c>
      <c r="D612" s="169">
        <f>SUM(D614:D614)</f>
        <v>50000</v>
      </c>
      <c r="E612" s="170"/>
    </row>
    <row r="613" spans="1:5" ht="16.5" customHeight="1">
      <c r="A613" s="180"/>
      <c r="B613" s="163"/>
      <c r="D613" s="169"/>
      <c r="E613" s="170"/>
    </row>
    <row r="614" spans="1:5" ht="30">
      <c r="A614" s="180" t="s">
        <v>609</v>
      </c>
      <c r="B614" s="172" t="s">
        <v>227</v>
      </c>
      <c r="D614" s="165">
        <v>50000</v>
      </c>
      <c r="E614" s="170"/>
    </row>
    <row r="615" spans="1:5" ht="14.25" customHeight="1">
      <c r="A615" s="180"/>
      <c r="D615" s="169"/>
      <c r="E615" s="170"/>
    </row>
    <row r="616" spans="1:5" ht="18" customHeight="1">
      <c r="A616" s="180"/>
      <c r="B616" s="163" t="s">
        <v>801</v>
      </c>
      <c r="D616" s="169">
        <f>SUM(D618:D631)</f>
        <v>129500</v>
      </c>
      <c r="E616" s="170"/>
    </row>
    <row r="617" spans="1:5" ht="13.5" customHeight="1">
      <c r="A617" s="180"/>
      <c r="B617" s="163"/>
      <c r="D617" s="169"/>
      <c r="E617" s="170"/>
    </row>
    <row r="618" spans="1:5" ht="15">
      <c r="A618" s="180" t="s">
        <v>609</v>
      </c>
      <c r="B618" s="172" t="s">
        <v>228</v>
      </c>
      <c r="D618" s="165">
        <f>C620+C621</f>
        <v>84500</v>
      </c>
      <c r="E618" s="170"/>
    </row>
    <row r="619" spans="1:5" ht="15.75">
      <c r="A619" s="180"/>
      <c r="B619" s="172" t="s">
        <v>333</v>
      </c>
      <c r="D619" s="169"/>
      <c r="E619" s="170"/>
    </row>
    <row r="620" spans="1:5" ht="15">
      <c r="A620" s="180" t="s">
        <v>609</v>
      </c>
      <c r="B620" s="179" t="s">
        <v>728</v>
      </c>
      <c r="C620" s="165">
        <v>10000</v>
      </c>
      <c r="E620" s="170"/>
    </row>
    <row r="621" spans="1:5" ht="15">
      <c r="A621" s="180" t="s">
        <v>609</v>
      </c>
      <c r="B621" s="179" t="s">
        <v>229</v>
      </c>
      <c r="C621" s="165">
        <f>SUM(C623:C627)</f>
        <v>74500</v>
      </c>
      <c r="E621" s="170"/>
    </row>
    <row r="622" spans="1:5" ht="15">
      <c r="A622" s="180"/>
      <c r="B622" s="172" t="s">
        <v>230</v>
      </c>
      <c r="E622" s="170"/>
    </row>
    <row r="623" spans="1:5" ht="15">
      <c r="A623" s="180"/>
      <c r="B623" s="172" t="s">
        <v>729</v>
      </c>
      <c r="C623" s="165">
        <v>37500</v>
      </c>
      <c r="E623" s="170"/>
    </row>
    <row r="624" spans="1:5" ht="15">
      <c r="A624" s="180"/>
      <c r="B624" s="179" t="s">
        <v>730</v>
      </c>
      <c r="C624" s="165">
        <v>8000</v>
      </c>
      <c r="E624" s="170"/>
    </row>
    <row r="625" spans="1:5" ht="15">
      <c r="A625" s="180"/>
      <c r="B625" s="172" t="s">
        <v>231</v>
      </c>
      <c r="C625" s="165">
        <v>8000</v>
      </c>
      <c r="E625" s="170"/>
    </row>
    <row r="626" spans="1:5" ht="15">
      <c r="A626" s="180"/>
      <c r="B626" s="172" t="s">
        <v>232</v>
      </c>
      <c r="C626" s="165">
        <v>5000</v>
      </c>
      <c r="E626" s="170"/>
    </row>
    <row r="627" spans="1:5" ht="45">
      <c r="A627" s="180"/>
      <c r="B627" s="172" t="s">
        <v>396</v>
      </c>
      <c r="C627" s="165">
        <v>16000</v>
      </c>
      <c r="E627" s="170"/>
    </row>
    <row r="628" spans="1:5" ht="45">
      <c r="A628" s="180" t="s">
        <v>609</v>
      </c>
      <c r="B628" s="172" t="s">
        <v>234</v>
      </c>
      <c r="D628" s="165">
        <v>15000</v>
      </c>
      <c r="E628" s="170"/>
    </row>
    <row r="629" spans="1:5" ht="45">
      <c r="A629" s="180" t="s">
        <v>609</v>
      </c>
      <c r="B629" s="172" t="s">
        <v>221</v>
      </c>
      <c r="D629" s="165">
        <v>8000</v>
      </c>
      <c r="E629" s="170"/>
    </row>
    <row r="630" spans="1:5" ht="30">
      <c r="A630" s="180" t="s">
        <v>609</v>
      </c>
      <c r="B630" s="172" t="s">
        <v>222</v>
      </c>
      <c r="D630" s="165">
        <v>20000</v>
      </c>
      <c r="E630" s="170"/>
    </row>
    <row r="631" spans="1:5" ht="15">
      <c r="A631" s="180" t="s">
        <v>609</v>
      </c>
      <c r="B631" s="172" t="s">
        <v>397</v>
      </c>
      <c r="D631" s="165">
        <v>2000</v>
      </c>
      <c r="E631" s="170"/>
    </row>
    <row r="632" spans="1:5" ht="15.75" customHeight="1">
      <c r="A632" s="180"/>
      <c r="E632" s="170"/>
    </row>
    <row r="633" spans="1:5" ht="15.75">
      <c r="A633" s="180"/>
      <c r="B633" s="163" t="s">
        <v>802</v>
      </c>
      <c r="D633" s="169">
        <f>SUM(D635:D635)</f>
        <v>30000</v>
      </c>
      <c r="E633" s="170"/>
    </row>
    <row r="634" spans="1:5" ht="10.5" customHeight="1">
      <c r="A634" s="180"/>
      <c r="B634" s="163"/>
      <c r="D634" s="169"/>
      <c r="E634" s="170"/>
    </row>
    <row r="635" spans="1:5" ht="15">
      <c r="A635" s="180" t="s">
        <v>609</v>
      </c>
      <c r="B635" s="172" t="s">
        <v>235</v>
      </c>
      <c r="D635" s="165">
        <v>30000</v>
      </c>
      <c r="E635" s="170"/>
    </row>
    <row r="636" spans="1:5" ht="12" customHeight="1">
      <c r="A636" s="180"/>
      <c r="D636" s="175"/>
      <c r="E636" s="170"/>
    </row>
    <row r="637" spans="1:5" ht="15.75">
      <c r="A637" s="180"/>
      <c r="B637" s="163" t="s">
        <v>803</v>
      </c>
      <c r="D637" s="169">
        <f>SUM(D639:D642)</f>
        <v>502500</v>
      </c>
      <c r="E637" s="170"/>
    </row>
    <row r="638" spans="1:5" ht="10.5" customHeight="1">
      <c r="A638" s="180"/>
      <c r="B638" s="163"/>
      <c r="D638" s="175"/>
      <c r="E638" s="170"/>
    </row>
    <row r="639" spans="1:5" ht="15">
      <c r="A639" s="180" t="s">
        <v>609</v>
      </c>
      <c r="B639" s="172" t="s">
        <v>236</v>
      </c>
      <c r="C639" s="168"/>
      <c r="D639" s="165">
        <v>260000</v>
      </c>
      <c r="E639" s="170"/>
    </row>
    <row r="640" spans="1:5" ht="30">
      <c r="A640" s="180" t="s">
        <v>609</v>
      </c>
      <c r="B640" s="172" t="s">
        <v>237</v>
      </c>
      <c r="C640" s="168"/>
      <c r="D640" s="165">
        <v>45000</v>
      </c>
      <c r="E640" s="170"/>
    </row>
    <row r="641" spans="1:5" ht="30">
      <c r="A641" s="180" t="s">
        <v>609</v>
      </c>
      <c r="B641" s="172" t="s">
        <v>318</v>
      </c>
      <c r="C641" s="168"/>
      <c r="D641" s="165">
        <v>10000</v>
      </c>
      <c r="E641" s="170"/>
    </row>
    <row r="642" spans="1:6" ht="15.75">
      <c r="A642" s="180" t="s">
        <v>609</v>
      </c>
      <c r="B642" s="172" t="s">
        <v>310</v>
      </c>
      <c r="D642" s="165">
        <f>SUM(C644:C651)</f>
        <v>187500</v>
      </c>
      <c r="E642" s="170"/>
      <c r="F642" s="168" t="s">
        <v>233</v>
      </c>
    </row>
    <row r="643" spans="1:5" ht="15">
      <c r="A643" s="180"/>
      <c r="B643" s="179" t="s">
        <v>333</v>
      </c>
      <c r="D643" s="199"/>
      <c r="E643" s="170"/>
    </row>
    <row r="644" spans="1:5" ht="32.25" customHeight="1">
      <c r="A644" s="180"/>
      <c r="B644" s="172" t="s">
        <v>721</v>
      </c>
      <c r="C644" s="165">
        <v>9500</v>
      </c>
      <c r="E644" s="170"/>
    </row>
    <row r="645" spans="1:5" ht="45">
      <c r="A645" s="180"/>
      <c r="B645" s="172" t="s">
        <v>722</v>
      </c>
      <c r="C645" s="165">
        <v>32000</v>
      </c>
      <c r="E645" s="170"/>
    </row>
    <row r="646" spans="1:5" ht="30">
      <c r="A646" s="180"/>
      <c r="B646" s="172" t="s">
        <v>723</v>
      </c>
      <c r="C646" s="165">
        <v>13000</v>
      </c>
      <c r="E646" s="170"/>
    </row>
    <row r="647" spans="1:5" ht="30">
      <c r="A647" s="180"/>
      <c r="B647" s="172" t="s">
        <v>726</v>
      </c>
      <c r="C647" s="165">
        <v>16000</v>
      </c>
      <c r="E647" s="170"/>
    </row>
    <row r="648" spans="1:5" ht="45">
      <c r="A648" s="180"/>
      <c r="B648" s="179" t="s">
        <v>588</v>
      </c>
      <c r="C648" s="165">
        <v>62000</v>
      </c>
      <c r="E648" s="170"/>
    </row>
    <row r="649" spans="1:5" ht="30.75" customHeight="1">
      <c r="A649" s="180"/>
      <c r="B649" s="172" t="s">
        <v>725</v>
      </c>
      <c r="C649" s="165">
        <v>12000</v>
      </c>
      <c r="E649" s="170"/>
    </row>
    <row r="650" spans="1:5" ht="30.75" customHeight="1">
      <c r="A650" s="180"/>
      <c r="B650" s="172" t="s">
        <v>724</v>
      </c>
      <c r="C650" s="165">
        <v>8000</v>
      </c>
      <c r="E650" s="170"/>
    </row>
    <row r="651" spans="1:5" ht="90.75" customHeight="1">
      <c r="A651" s="180"/>
      <c r="B651" s="346" t="s">
        <v>925</v>
      </c>
      <c r="C651" s="165">
        <v>35000</v>
      </c>
      <c r="E651" s="170"/>
    </row>
    <row r="652" spans="1:5" ht="12" customHeight="1">
      <c r="A652" s="215"/>
      <c r="E652" s="170"/>
    </row>
    <row r="653" spans="1:5" ht="15.75">
      <c r="A653" s="215"/>
      <c r="B653" s="163" t="s">
        <v>644</v>
      </c>
      <c r="D653" s="169">
        <f>SUM(D655:D697)</f>
        <v>2987171</v>
      </c>
      <c r="E653" s="170"/>
    </row>
    <row r="654" spans="1:5" ht="9.75" customHeight="1">
      <c r="A654" s="215"/>
      <c r="E654" s="170"/>
    </row>
    <row r="655" spans="1:5" ht="15">
      <c r="A655" s="180" t="s">
        <v>609</v>
      </c>
      <c r="B655" s="172" t="s">
        <v>238</v>
      </c>
      <c r="C655" s="168"/>
      <c r="D655" s="165">
        <f>SUM(C657:C658)</f>
        <v>30000</v>
      </c>
      <c r="E655" s="170"/>
    </row>
    <row r="656" spans="1:5" ht="15.75">
      <c r="A656" s="180"/>
      <c r="B656" s="181" t="s">
        <v>333</v>
      </c>
      <c r="C656" s="168"/>
      <c r="D656" s="169"/>
      <c r="E656" s="170"/>
    </row>
    <row r="657" spans="1:5" ht="47.25" customHeight="1">
      <c r="A657" s="180"/>
      <c r="B657" s="179" t="s">
        <v>223</v>
      </c>
      <c r="C657" s="165">
        <v>20000</v>
      </c>
      <c r="D657" s="187"/>
      <c r="E657" s="170"/>
    </row>
    <row r="658" spans="1:6" ht="30.75">
      <c r="A658" s="180"/>
      <c r="B658" s="179" t="s">
        <v>311</v>
      </c>
      <c r="C658" s="165">
        <v>10000</v>
      </c>
      <c r="D658" s="187"/>
      <c r="E658" s="170"/>
      <c r="F658" s="168" t="s">
        <v>233</v>
      </c>
    </row>
    <row r="659" spans="1:5" ht="15">
      <c r="A659" s="180" t="s">
        <v>609</v>
      </c>
      <c r="B659" s="179" t="s">
        <v>239</v>
      </c>
      <c r="D659" s="165">
        <f>SUM(C661+C662+C664+C663)</f>
        <v>43000</v>
      </c>
      <c r="E659" s="170"/>
    </row>
    <row r="660" spans="1:5" ht="15">
      <c r="A660" s="180"/>
      <c r="B660" s="179" t="s">
        <v>333</v>
      </c>
      <c r="D660" s="187"/>
      <c r="E660" s="170"/>
    </row>
    <row r="661" spans="1:5" ht="15">
      <c r="A661" s="180"/>
      <c r="B661" s="179" t="s">
        <v>220</v>
      </c>
      <c r="C661" s="165">
        <v>1500</v>
      </c>
      <c r="D661" s="187"/>
      <c r="E661" s="170"/>
    </row>
    <row r="662" spans="1:5" ht="15">
      <c r="A662" s="180"/>
      <c r="B662" s="179" t="s">
        <v>727</v>
      </c>
      <c r="C662" s="165">
        <v>3000</v>
      </c>
      <c r="D662" s="187"/>
      <c r="E662" s="170"/>
    </row>
    <row r="663" spans="1:5" ht="45">
      <c r="A663" s="180"/>
      <c r="B663" s="179" t="s">
        <v>589</v>
      </c>
      <c r="C663" s="165">
        <v>23500</v>
      </c>
      <c r="D663" s="187"/>
      <c r="E663" s="170"/>
    </row>
    <row r="664" spans="1:5" ht="30">
      <c r="A664" s="180"/>
      <c r="B664" s="179" t="s">
        <v>148</v>
      </c>
      <c r="C664" s="165">
        <v>15000</v>
      </c>
      <c r="D664" s="187"/>
      <c r="E664" s="170"/>
    </row>
    <row r="665" spans="1:6" ht="30.75">
      <c r="A665" s="180" t="s">
        <v>609</v>
      </c>
      <c r="B665" s="179" t="s">
        <v>244</v>
      </c>
      <c r="D665" s="165">
        <v>130000</v>
      </c>
      <c r="E665" s="170"/>
      <c r="F665" s="168" t="s">
        <v>233</v>
      </c>
    </row>
    <row r="666" spans="1:5" ht="45">
      <c r="A666" s="180" t="s">
        <v>609</v>
      </c>
      <c r="B666" s="179" t="s">
        <v>240</v>
      </c>
      <c r="D666" s="165">
        <v>5020</v>
      </c>
      <c r="E666" s="170"/>
    </row>
    <row r="667" spans="1:5" ht="15">
      <c r="A667" s="180" t="s">
        <v>609</v>
      </c>
      <c r="B667" s="179" t="s">
        <v>241</v>
      </c>
      <c r="D667" s="165">
        <f>SUM(C669:C673)</f>
        <v>119100</v>
      </c>
      <c r="E667" s="170"/>
    </row>
    <row r="668" spans="1:5" ht="15">
      <c r="A668" s="180"/>
      <c r="B668" s="179" t="s">
        <v>333</v>
      </c>
      <c r="E668" s="170"/>
    </row>
    <row r="669" spans="1:5" ht="30">
      <c r="A669" s="180"/>
      <c r="B669" s="179" t="s">
        <v>242</v>
      </c>
      <c r="C669" s="165">
        <v>82100</v>
      </c>
      <c r="E669" s="170"/>
    </row>
    <row r="670" spans="1:6" ht="63" customHeight="1">
      <c r="A670" s="180"/>
      <c r="B670" s="179" t="s">
        <v>590</v>
      </c>
      <c r="C670" s="165">
        <v>30000</v>
      </c>
      <c r="E670" s="170"/>
      <c r="F670" s="168" t="s">
        <v>854</v>
      </c>
    </row>
    <row r="671" spans="1:5" ht="15">
      <c r="A671" s="180"/>
      <c r="B671" s="179" t="s">
        <v>243</v>
      </c>
      <c r="C671" s="165">
        <v>2000</v>
      </c>
      <c r="E671" s="170"/>
    </row>
    <row r="672" spans="1:6" ht="30">
      <c r="A672" s="180"/>
      <c r="B672" s="179" t="s">
        <v>249</v>
      </c>
      <c r="C672" s="165">
        <v>3000</v>
      </c>
      <c r="E672" s="170"/>
      <c r="F672" s="168" t="s">
        <v>854</v>
      </c>
    </row>
    <row r="673" spans="1:6" ht="30">
      <c r="A673" s="180"/>
      <c r="B673" s="179" t="s">
        <v>250</v>
      </c>
      <c r="C673" s="165">
        <v>2000</v>
      </c>
      <c r="E673" s="170"/>
      <c r="F673" s="168" t="s">
        <v>854</v>
      </c>
    </row>
    <row r="674" spans="1:5" ht="30">
      <c r="A674" s="180" t="s">
        <v>609</v>
      </c>
      <c r="B674" s="179" t="s">
        <v>398</v>
      </c>
      <c r="C674" s="168"/>
      <c r="D674" s="165">
        <v>12000</v>
      </c>
      <c r="E674" s="170"/>
    </row>
    <row r="675" spans="1:5" ht="31.5" customHeight="1">
      <c r="A675" s="180" t="s">
        <v>609</v>
      </c>
      <c r="B675" s="179" t="s">
        <v>251</v>
      </c>
      <c r="C675" s="168"/>
      <c r="D675" s="165">
        <f>SUM(C676:C679)</f>
        <v>69050</v>
      </c>
      <c r="E675" s="170"/>
    </row>
    <row r="676" spans="1:5" ht="19.5" customHeight="1">
      <c r="A676" s="180"/>
      <c r="B676" s="179" t="s">
        <v>252</v>
      </c>
      <c r="C676" s="165">
        <v>5000</v>
      </c>
      <c r="E676" s="170"/>
    </row>
    <row r="677" spans="1:5" ht="19.5" customHeight="1">
      <c r="A677" s="180"/>
      <c r="B677" s="179" t="s">
        <v>260</v>
      </c>
      <c r="C677" s="165">
        <v>11000</v>
      </c>
      <c r="E677" s="170"/>
    </row>
    <row r="678" spans="1:5" ht="19.5" customHeight="1">
      <c r="A678" s="180"/>
      <c r="B678" s="179" t="s">
        <v>261</v>
      </c>
      <c r="C678" s="165">
        <v>42000</v>
      </c>
      <c r="E678" s="170"/>
    </row>
    <row r="679" spans="1:5" ht="15">
      <c r="A679" s="180"/>
      <c r="B679" s="172" t="s">
        <v>262</v>
      </c>
      <c r="C679" s="165">
        <v>11050</v>
      </c>
      <c r="D679" s="187"/>
      <c r="E679" s="170"/>
    </row>
    <row r="680" spans="1:6" ht="15">
      <c r="A680" s="180" t="s">
        <v>609</v>
      </c>
      <c r="B680" s="179" t="s">
        <v>263</v>
      </c>
      <c r="C680" s="168"/>
      <c r="D680" s="165">
        <v>5000</v>
      </c>
      <c r="E680" s="170"/>
      <c r="F680" s="193"/>
    </row>
    <row r="681" spans="1:5" ht="30">
      <c r="A681" s="180" t="s">
        <v>609</v>
      </c>
      <c r="B681" s="179" t="s">
        <v>399</v>
      </c>
      <c r="C681" s="168"/>
      <c r="D681" s="165">
        <v>8000</v>
      </c>
      <c r="E681" s="170"/>
    </row>
    <row r="682" spans="1:5" ht="17.25" customHeight="1">
      <c r="A682" s="180" t="s">
        <v>609</v>
      </c>
      <c r="B682" s="172" t="s">
        <v>163</v>
      </c>
      <c r="D682" s="165">
        <v>50000</v>
      </c>
      <c r="E682" s="170"/>
    </row>
    <row r="683" spans="1:6" ht="60.75">
      <c r="A683" s="180" t="s">
        <v>609</v>
      </c>
      <c r="B683" s="172" t="s">
        <v>322</v>
      </c>
      <c r="D683" s="165">
        <f>SUM(C684:C685)</f>
        <v>1214237</v>
      </c>
      <c r="E683" s="170"/>
      <c r="F683" s="168" t="s">
        <v>233</v>
      </c>
    </row>
    <row r="684" spans="1:5" ht="15">
      <c r="A684" s="180"/>
      <c r="B684" s="172" t="s">
        <v>264</v>
      </c>
      <c r="C684" s="165">
        <v>955429</v>
      </c>
      <c r="E684" s="170"/>
    </row>
    <row r="685" spans="1:5" ht="15">
      <c r="A685" s="180"/>
      <c r="B685" s="172" t="s">
        <v>823</v>
      </c>
      <c r="C685" s="165">
        <v>258808</v>
      </c>
      <c r="E685" s="170"/>
    </row>
    <row r="686" spans="1:6" ht="64.5" customHeight="1">
      <c r="A686" s="180" t="s">
        <v>609</v>
      </c>
      <c r="B686" s="179" t="s">
        <v>323</v>
      </c>
      <c r="D686" s="165">
        <v>65764</v>
      </c>
      <c r="E686" s="170"/>
      <c r="F686" s="168" t="s">
        <v>233</v>
      </c>
    </row>
    <row r="687" spans="1:6" ht="33.75" customHeight="1">
      <c r="A687" s="180" t="s">
        <v>609</v>
      </c>
      <c r="B687" s="179" t="s">
        <v>324</v>
      </c>
      <c r="D687" s="165">
        <v>1000</v>
      </c>
      <c r="E687" s="170"/>
      <c r="F687" s="168" t="s">
        <v>233</v>
      </c>
    </row>
    <row r="688" spans="1:6" ht="47.25" customHeight="1">
      <c r="A688" s="180" t="s">
        <v>609</v>
      </c>
      <c r="B688" s="172" t="s">
        <v>325</v>
      </c>
      <c r="D688" s="165">
        <f>C690+C691</f>
        <v>570000</v>
      </c>
      <c r="E688" s="170"/>
      <c r="F688" s="168" t="s">
        <v>233</v>
      </c>
    </row>
    <row r="689" spans="1:5" ht="13.5" customHeight="1">
      <c r="A689" s="180"/>
      <c r="B689" s="172" t="s">
        <v>333</v>
      </c>
      <c r="E689" s="170"/>
    </row>
    <row r="690" spans="1:5" ht="16.5" customHeight="1">
      <c r="A690" s="180"/>
      <c r="B690" s="172" t="s">
        <v>164</v>
      </c>
      <c r="C690" s="165">
        <v>427500</v>
      </c>
      <c r="E690" s="170"/>
    </row>
    <row r="691" spans="1:5" ht="17.25" customHeight="1">
      <c r="A691" s="180"/>
      <c r="B691" s="172" t="s">
        <v>823</v>
      </c>
      <c r="C691" s="165">
        <v>142500</v>
      </c>
      <c r="E691" s="170"/>
    </row>
    <row r="692" spans="1:6" ht="44.25" customHeight="1">
      <c r="A692" s="180" t="s">
        <v>609</v>
      </c>
      <c r="B692" s="172" t="s">
        <v>326</v>
      </c>
      <c r="D692" s="165">
        <f>SUM(C694:C695)</f>
        <v>575000</v>
      </c>
      <c r="E692" s="170"/>
      <c r="F692" s="168" t="s">
        <v>233</v>
      </c>
    </row>
    <row r="693" spans="1:5" ht="13.5" customHeight="1">
      <c r="A693" s="180"/>
      <c r="B693" s="172" t="s">
        <v>333</v>
      </c>
      <c r="E693" s="170"/>
    </row>
    <row r="694" spans="1:5" ht="16.5" customHeight="1">
      <c r="A694" s="180"/>
      <c r="B694" s="172" t="s">
        <v>164</v>
      </c>
      <c r="C694" s="165">
        <v>431250</v>
      </c>
      <c r="E694" s="170"/>
    </row>
    <row r="695" spans="1:5" ht="17.25" customHeight="1">
      <c r="A695" s="180"/>
      <c r="B695" s="172" t="s">
        <v>823</v>
      </c>
      <c r="C695" s="165">
        <v>143750</v>
      </c>
      <c r="E695" s="170"/>
    </row>
    <row r="696" spans="1:6" ht="17.25" customHeight="1">
      <c r="A696" s="180" t="s">
        <v>609</v>
      </c>
      <c r="B696" s="172" t="s">
        <v>894</v>
      </c>
      <c r="D696" s="165">
        <v>45000</v>
      </c>
      <c r="E696" s="170"/>
      <c r="F696" s="168" t="s">
        <v>233</v>
      </c>
    </row>
    <row r="697" spans="1:6" ht="30.75" customHeight="1">
      <c r="A697" s="180" t="s">
        <v>609</v>
      </c>
      <c r="B697" s="172" t="s">
        <v>895</v>
      </c>
      <c r="D697" s="165">
        <v>45000</v>
      </c>
      <c r="E697" s="170"/>
      <c r="F697" s="168" t="s">
        <v>233</v>
      </c>
    </row>
    <row r="698" spans="1:5" ht="15">
      <c r="A698" s="180"/>
      <c r="E698" s="170"/>
    </row>
    <row r="699" spans="1:254" s="201" customFormat="1" ht="36">
      <c r="A699" s="180"/>
      <c r="B699" s="191" t="s">
        <v>265</v>
      </c>
      <c r="C699" s="165"/>
      <c r="D699" s="169">
        <f>SUM(D703:D706)</f>
        <v>405000</v>
      </c>
      <c r="E699" s="170"/>
      <c r="F699" s="168" t="s">
        <v>817</v>
      </c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  <c r="AI699" s="200"/>
      <c r="AJ699" s="200"/>
      <c r="AK699" s="200"/>
      <c r="AL699" s="200"/>
      <c r="AM699" s="200"/>
      <c r="AN699" s="200"/>
      <c r="AO699" s="200"/>
      <c r="AP699" s="200"/>
      <c r="AQ699" s="200"/>
      <c r="AR699" s="200"/>
      <c r="AS699" s="200"/>
      <c r="AT699" s="200"/>
      <c r="AU699" s="200"/>
      <c r="AV699" s="200"/>
      <c r="AW699" s="200"/>
      <c r="AX699" s="200"/>
      <c r="AY699" s="200"/>
      <c r="AZ699" s="200"/>
      <c r="BA699" s="200"/>
      <c r="BB699" s="200"/>
      <c r="BC699" s="200"/>
      <c r="BD699" s="200"/>
      <c r="BE699" s="200"/>
      <c r="BF699" s="200"/>
      <c r="BG699" s="200"/>
      <c r="BH699" s="200"/>
      <c r="BI699" s="200"/>
      <c r="BJ699" s="200"/>
      <c r="BK699" s="200"/>
      <c r="BL699" s="200"/>
      <c r="BM699" s="200"/>
      <c r="BN699" s="200"/>
      <c r="BO699" s="200"/>
      <c r="BP699" s="200"/>
      <c r="BQ699" s="200"/>
      <c r="BR699" s="200"/>
      <c r="BS699" s="200"/>
      <c r="BT699" s="200"/>
      <c r="BU699" s="200"/>
      <c r="BV699" s="200"/>
      <c r="BW699" s="200"/>
      <c r="BX699" s="200"/>
      <c r="BY699" s="200"/>
      <c r="BZ699" s="200"/>
      <c r="CA699" s="200"/>
      <c r="CB699" s="200"/>
      <c r="CC699" s="200"/>
      <c r="CD699" s="200"/>
      <c r="CE699" s="200"/>
      <c r="CF699" s="200"/>
      <c r="CG699" s="200"/>
      <c r="CH699" s="200"/>
      <c r="CI699" s="200"/>
      <c r="CJ699" s="200"/>
      <c r="CK699" s="200"/>
      <c r="CL699" s="200"/>
      <c r="CM699" s="200"/>
      <c r="CN699" s="200"/>
      <c r="CO699" s="200"/>
      <c r="CP699" s="200"/>
      <c r="CQ699" s="200"/>
      <c r="CR699" s="200"/>
      <c r="CS699" s="200"/>
      <c r="CT699" s="200"/>
      <c r="CU699" s="200"/>
      <c r="CV699" s="200"/>
      <c r="CW699" s="200"/>
      <c r="CX699" s="200"/>
      <c r="CY699" s="200"/>
      <c r="CZ699" s="200"/>
      <c r="DA699" s="200"/>
      <c r="DB699" s="200"/>
      <c r="DC699" s="200"/>
      <c r="DD699" s="200"/>
      <c r="DE699" s="200"/>
      <c r="DF699" s="200"/>
      <c r="DG699" s="200"/>
      <c r="DH699" s="200"/>
      <c r="DI699" s="200"/>
      <c r="DJ699" s="200"/>
      <c r="DK699" s="200"/>
      <c r="DL699" s="200"/>
      <c r="DM699" s="200"/>
      <c r="DN699" s="200"/>
      <c r="DO699" s="200"/>
      <c r="DP699" s="200"/>
      <c r="DQ699" s="200"/>
      <c r="DR699" s="200"/>
      <c r="DS699" s="200"/>
      <c r="DT699" s="200"/>
      <c r="DU699" s="200"/>
      <c r="DV699" s="200"/>
      <c r="DW699" s="200"/>
      <c r="DX699" s="200"/>
      <c r="DY699" s="200"/>
      <c r="DZ699" s="200"/>
      <c r="EA699" s="200"/>
      <c r="EB699" s="200"/>
      <c r="EC699" s="200"/>
      <c r="ED699" s="200"/>
      <c r="EE699" s="200"/>
      <c r="EF699" s="200"/>
      <c r="EG699" s="200"/>
      <c r="EH699" s="200"/>
      <c r="EI699" s="200"/>
      <c r="EJ699" s="200"/>
      <c r="EK699" s="200"/>
      <c r="EL699" s="200"/>
      <c r="EM699" s="200"/>
      <c r="EN699" s="200"/>
      <c r="EO699" s="200"/>
      <c r="EP699" s="200"/>
      <c r="EQ699" s="200"/>
      <c r="ER699" s="200"/>
      <c r="ES699" s="200"/>
      <c r="ET699" s="200"/>
      <c r="EU699" s="200"/>
      <c r="EV699" s="200"/>
      <c r="EW699" s="200"/>
      <c r="EX699" s="200"/>
      <c r="EY699" s="200"/>
      <c r="EZ699" s="200"/>
      <c r="FA699" s="200"/>
      <c r="FB699" s="200"/>
      <c r="FC699" s="200"/>
      <c r="FD699" s="200"/>
      <c r="FE699" s="200"/>
      <c r="FF699" s="200"/>
      <c r="FG699" s="200"/>
      <c r="FH699" s="200"/>
      <c r="FI699" s="200"/>
      <c r="FJ699" s="200"/>
      <c r="FK699" s="200"/>
      <c r="FL699" s="200"/>
      <c r="FM699" s="200"/>
      <c r="FN699" s="200"/>
      <c r="FO699" s="200"/>
      <c r="FP699" s="200"/>
      <c r="FQ699" s="200"/>
      <c r="FR699" s="200"/>
      <c r="FS699" s="200"/>
      <c r="FT699" s="200"/>
      <c r="FU699" s="200"/>
      <c r="FV699" s="200"/>
      <c r="FW699" s="200"/>
      <c r="FX699" s="200"/>
      <c r="FY699" s="200"/>
      <c r="FZ699" s="200"/>
      <c r="GA699" s="200"/>
      <c r="GB699" s="200"/>
      <c r="GC699" s="200"/>
      <c r="GD699" s="200"/>
      <c r="GE699" s="200"/>
      <c r="GF699" s="200"/>
      <c r="GG699" s="200"/>
      <c r="GH699" s="200"/>
      <c r="GI699" s="200"/>
      <c r="GJ699" s="200"/>
      <c r="GK699" s="200"/>
      <c r="GL699" s="200"/>
      <c r="GM699" s="200"/>
      <c r="GN699" s="200"/>
      <c r="GO699" s="200"/>
      <c r="GP699" s="200"/>
      <c r="GQ699" s="200"/>
      <c r="GR699" s="200"/>
      <c r="GS699" s="200"/>
      <c r="GT699" s="200"/>
      <c r="GU699" s="200"/>
      <c r="GV699" s="200"/>
      <c r="GW699" s="200"/>
      <c r="GX699" s="200"/>
      <c r="GY699" s="200"/>
      <c r="GZ699" s="200"/>
      <c r="HA699" s="200"/>
      <c r="HB699" s="200"/>
      <c r="HC699" s="200"/>
      <c r="HD699" s="200"/>
      <c r="HE699" s="200"/>
      <c r="HF699" s="200"/>
      <c r="HG699" s="200"/>
      <c r="HH699" s="200"/>
      <c r="HI699" s="200"/>
      <c r="HJ699" s="200"/>
      <c r="HK699" s="200"/>
      <c r="HL699" s="200"/>
      <c r="HM699" s="200"/>
      <c r="HN699" s="200"/>
      <c r="HO699" s="200"/>
      <c r="HP699" s="200"/>
      <c r="HQ699" s="200"/>
      <c r="HR699" s="200"/>
      <c r="HS699" s="200"/>
      <c r="HT699" s="200"/>
      <c r="HU699" s="200"/>
      <c r="HV699" s="200"/>
      <c r="HW699" s="200"/>
      <c r="HX699" s="200"/>
      <c r="HY699" s="200"/>
      <c r="HZ699" s="200"/>
      <c r="IA699" s="200"/>
      <c r="IB699" s="200"/>
      <c r="IC699" s="200"/>
      <c r="ID699" s="200"/>
      <c r="IE699" s="200"/>
      <c r="IF699" s="200"/>
      <c r="IG699" s="200"/>
      <c r="IH699" s="200"/>
      <c r="II699" s="200"/>
      <c r="IJ699" s="200"/>
      <c r="IK699" s="200"/>
      <c r="IL699" s="200"/>
      <c r="IM699" s="200"/>
      <c r="IN699" s="200"/>
      <c r="IO699" s="200"/>
      <c r="IP699" s="200"/>
      <c r="IQ699" s="200"/>
      <c r="IR699" s="200"/>
      <c r="IS699" s="200"/>
      <c r="IT699" s="200"/>
    </row>
    <row r="700" spans="1:254" s="201" customFormat="1" ht="18">
      <c r="A700" s="180"/>
      <c r="B700" s="191"/>
      <c r="C700" s="165"/>
      <c r="D700" s="169"/>
      <c r="E700" s="17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  <c r="AF700" s="200"/>
      <c r="AG700" s="200"/>
      <c r="AH700" s="200"/>
      <c r="AI700" s="200"/>
      <c r="AJ700" s="200"/>
      <c r="AK700" s="200"/>
      <c r="AL700" s="200"/>
      <c r="AM700" s="200"/>
      <c r="AN700" s="200"/>
      <c r="AO700" s="200"/>
      <c r="AP700" s="200"/>
      <c r="AQ700" s="200"/>
      <c r="AR700" s="200"/>
      <c r="AS700" s="200"/>
      <c r="AT700" s="200"/>
      <c r="AU700" s="200"/>
      <c r="AV700" s="200"/>
      <c r="AW700" s="200"/>
      <c r="AX700" s="200"/>
      <c r="AY700" s="200"/>
      <c r="AZ700" s="200"/>
      <c r="BA700" s="200"/>
      <c r="BB700" s="200"/>
      <c r="BC700" s="200"/>
      <c r="BD700" s="200"/>
      <c r="BE700" s="200"/>
      <c r="BF700" s="200"/>
      <c r="BG700" s="200"/>
      <c r="BH700" s="200"/>
      <c r="BI700" s="200"/>
      <c r="BJ700" s="200"/>
      <c r="BK700" s="200"/>
      <c r="BL700" s="200"/>
      <c r="BM700" s="200"/>
      <c r="BN700" s="200"/>
      <c r="BO700" s="200"/>
      <c r="BP700" s="200"/>
      <c r="BQ700" s="200"/>
      <c r="BR700" s="200"/>
      <c r="BS700" s="200"/>
      <c r="BT700" s="200"/>
      <c r="BU700" s="200"/>
      <c r="BV700" s="200"/>
      <c r="BW700" s="200"/>
      <c r="BX700" s="200"/>
      <c r="BY700" s="200"/>
      <c r="BZ700" s="200"/>
      <c r="CA700" s="200"/>
      <c r="CB700" s="200"/>
      <c r="CC700" s="200"/>
      <c r="CD700" s="200"/>
      <c r="CE700" s="200"/>
      <c r="CF700" s="200"/>
      <c r="CG700" s="200"/>
      <c r="CH700" s="200"/>
      <c r="CI700" s="200"/>
      <c r="CJ700" s="200"/>
      <c r="CK700" s="200"/>
      <c r="CL700" s="200"/>
      <c r="CM700" s="200"/>
      <c r="CN700" s="200"/>
      <c r="CO700" s="200"/>
      <c r="CP700" s="200"/>
      <c r="CQ700" s="200"/>
      <c r="CR700" s="200"/>
      <c r="CS700" s="200"/>
      <c r="CT700" s="200"/>
      <c r="CU700" s="200"/>
      <c r="CV700" s="200"/>
      <c r="CW700" s="200"/>
      <c r="CX700" s="200"/>
      <c r="CY700" s="200"/>
      <c r="CZ700" s="200"/>
      <c r="DA700" s="200"/>
      <c r="DB700" s="200"/>
      <c r="DC700" s="200"/>
      <c r="DD700" s="200"/>
      <c r="DE700" s="200"/>
      <c r="DF700" s="200"/>
      <c r="DG700" s="200"/>
      <c r="DH700" s="200"/>
      <c r="DI700" s="200"/>
      <c r="DJ700" s="200"/>
      <c r="DK700" s="200"/>
      <c r="DL700" s="200"/>
      <c r="DM700" s="200"/>
      <c r="DN700" s="200"/>
      <c r="DO700" s="200"/>
      <c r="DP700" s="200"/>
      <c r="DQ700" s="200"/>
      <c r="DR700" s="200"/>
      <c r="DS700" s="200"/>
      <c r="DT700" s="200"/>
      <c r="DU700" s="200"/>
      <c r="DV700" s="200"/>
      <c r="DW700" s="200"/>
      <c r="DX700" s="200"/>
      <c r="DY700" s="200"/>
      <c r="DZ700" s="200"/>
      <c r="EA700" s="200"/>
      <c r="EB700" s="200"/>
      <c r="EC700" s="200"/>
      <c r="ED700" s="200"/>
      <c r="EE700" s="200"/>
      <c r="EF700" s="200"/>
      <c r="EG700" s="200"/>
      <c r="EH700" s="200"/>
      <c r="EI700" s="200"/>
      <c r="EJ700" s="200"/>
      <c r="EK700" s="200"/>
      <c r="EL700" s="200"/>
      <c r="EM700" s="200"/>
      <c r="EN700" s="200"/>
      <c r="EO700" s="200"/>
      <c r="EP700" s="200"/>
      <c r="EQ700" s="200"/>
      <c r="ER700" s="200"/>
      <c r="ES700" s="200"/>
      <c r="ET700" s="200"/>
      <c r="EU700" s="200"/>
      <c r="EV700" s="200"/>
      <c r="EW700" s="200"/>
      <c r="EX700" s="200"/>
      <c r="EY700" s="200"/>
      <c r="EZ700" s="200"/>
      <c r="FA700" s="200"/>
      <c r="FB700" s="200"/>
      <c r="FC700" s="200"/>
      <c r="FD700" s="200"/>
      <c r="FE700" s="200"/>
      <c r="FF700" s="200"/>
      <c r="FG700" s="200"/>
      <c r="FH700" s="200"/>
      <c r="FI700" s="200"/>
      <c r="FJ700" s="200"/>
      <c r="FK700" s="200"/>
      <c r="FL700" s="200"/>
      <c r="FM700" s="200"/>
      <c r="FN700" s="200"/>
      <c r="FO700" s="200"/>
      <c r="FP700" s="200"/>
      <c r="FQ700" s="200"/>
      <c r="FR700" s="200"/>
      <c r="FS700" s="200"/>
      <c r="FT700" s="200"/>
      <c r="FU700" s="200"/>
      <c r="FV700" s="200"/>
      <c r="FW700" s="200"/>
      <c r="FX700" s="200"/>
      <c r="FY700" s="200"/>
      <c r="FZ700" s="200"/>
      <c r="GA700" s="200"/>
      <c r="GB700" s="200"/>
      <c r="GC700" s="200"/>
      <c r="GD700" s="200"/>
      <c r="GE700" s="200"/>
      <c r="GF700" s="200"/>
      <c r="GG700" s="200"/>
      <c r="GH700" s="200"/>
      <c r="GI700" s="200"/>
      <c r="GJ700" s="200"/>
      <c r="GK700" s="200"/>
      <c r="GL700" s="200"/>
      <c r="GM700" s="200"/>
      <c r="GN700" s="200"/>
      <c r="GO700" s="200"/>
      <c r="GP700" s="200"/>
      <c r="GQ700" s="200"/>
      <c r="GR700" s="200"/>
      <c r="GS700" s="200"/>
      <c r="GT700" s="200"/>
      <c r="GU700" s="200"/>
      <c r="GV700" s="200"/>
      <c r="GW700" s="200"/>
      <c r="GX700" s="200"/>
      <c r="GY700" s="200"/>
      <c r="GZ700" s="200"/>
      <c r="HA700" s="200"/>
      <c r="HB700" s="200"/>
      <c r="HC700" s="200"/>
      <c r="HD700" s="200"/>
      <c r="HE700" s="200"/>
      <c r="HF700" s="200"/>
      <c r="HG700" s="200"/>
      <c r="HH700" s="200"/>
      <c r="HI700" s="200"/>
      <c r="HJ700" s="200"/>
      <c r="HK700" s="200"/>
      <c r="HL700" s="200"/>
      <c r="HM700" s="200"/>
      <c r="HN700" s="200"/>
      <c r="HO700" s="200"/>
      <c r="HP700" s="200"/>
      <c r="HQ700" s="200"/>
      <c r="HR700" s="200"/>
      <c r="HS700" s="200"/>
      <c r="HT700" s="200"/>
      <c r="HU700" s="200"/>
      <c r="HV700" s="200"/>
      <c r="HW700" s="200"/>
      <c r="HX700" s="200"/>
      <c r="HY700" s="200"/>
      <c r="HZ700" s="200"/>
      <c r="IA700" s="200"/>
      <c r="IB700" s="200"/>
      <c r="IC700" s="200"/>
      <c r="ID700" s="200"/>
      <c r="IE700" s="200"/>
      <c r="IF700" s="200"/>
      <c r="IG700" s="200"/>
      <c r="IH700" s="200"/>
      <c r="II700" s="200"/>
      <c r="IJ700" s="200"/>
      <c r="IK700" s="200"/>
      <c r="IL700" s="200"/>
      <c r="IM700" s="200"/>
      <c r="IN700" s="200"/>
      <c r="IO700" s="200"/>
      <c r="IP700" s="200"/>
      <c r="IQ700" s="200"/>
      <c r="IR700" s="200"/>
      <c r="IS700" s="200"/>
      <c r="IT700" s="200"/>
    </row>
    <row r="701" spans="1:254" s="201" customFormat="1" ht="15.75">
      <c r="A701" s="180"/>
      <c r="B701" s="163" t="s">
        <v>805</v>
      </c>
      <c r="C701" s="165"/>
      <c r="D701" s="169">
        <f>SUM(D703:D706)</f>
        <v>405000</v>
      </c>
      <c r="E701" s="17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  <c r="AF701" s="200"/>
      <c r="AG701" s="200"/>
      <c r="AH701" s="200"/>
      <c r="AI701" s="200"/>
      <c r="AJ701" s="200"/>
      <c r="AK701" s="200"/>
      <c r="AL701" s="200"/>
      <c r="AM701" s="200"/>
      <c r="AN701" s="200"/>
      <c r="AO701" s="200"/>
      <c r="AP701" s="200"/>
      <c r="AQ701" s="200"/>
      <c r="AR701" s="200"/>
      <c r="AS701" s="200"/>
      <c r="AT701" s="200"/>
      <c r="AU701" s="200"/>
      <c r="AV701" s="200"/>
      <c r="AW701" s="200"/>
      <c r="AX701" s="200"/>
      <c r="AY701" s="200"/>
      <c r="AZ701" s="200"/>
      <c r="BA701" s="200"/>
      <c r="BB701" s="200"/>
      <c r="BC701" s="200"/>
      <c r="BD701" s="200"/>
      <c r="BE701" s="200"/>
      <c r="BF701" s="200"/>
      <c r="BG701" s="200"/>
      <c r="BH701" s="200"/>
      <c r="BI701" s="200"/>
      <c r="BJ701" s="200"/>
      <c r="BK701" s="200"/>
      <c r="BL701" s="200"/>
      <c r="BM701" s="200"/>
      <c r="BN701" s="200"/>
      <c r="BO701" s="200"/>
      <c r="BP701" s="200"/>
      <c r="BQ701" s="200"/>
      <c r="BR701" s="200"/>
      <c r="BS701" s="200"/>
      <c r="BT701" s="200"/>
      <c r="BU701" s="200"/>
      <c r="BV701" s="200"/>
      <c r="BW701" s="200"/>
      <c r="BX701" s="200"/>
      <c r="BY701" s="200"/>
      <c r="BZ701" s="200"/>
      <c r="CA701" s="200"/>
      <c r="CB701" s="200"/>
      <c r="CC701" s="200"/>
      <c r="CD701" s="200"/>
      <c r="CE701" s="200"/>
      <c r="CF701" s="200"/>
      <c r="CG701" s="200"/>
      <c r="CH701" s="200"/>
      <c r="CI701" s="200"/>
      <c r="CJ701" s="200"/>
      <c r="CK701" s="200"/>
      <c r="CL701" s="200"/>
      <c r="CM701" s="200"/>
      <c r="CN701" s="200"/>
      <c r="CO701" s="200"/>
      <c r="CP701" s="200"/>
      <c r="CQ701" s="200"/>
      <c r="CR701" s="200"/>
      <c r="CS701" s="200"/>
      <c r="CT701" s="200"/>
      <c r="CU701" s="200"/>
      <c r="CV701" s="200"/>
      <c r="CW701" s="200"/>
      <c r="CX701" s="200"/>
      <c r="CY701" s="200"/>
      <c r="CZ701" s="200"/>
      <c r="DA701" s="200"/>
      <c r="DB701" s="200"/>
      <c r="DC701" s="200"/>
      <c r="DD701" s="200"/>
      <c r="DE701" s="200"/>
      <c r="DF701" s="200"/>
      <c r="DG701" s="200"/>
      <c r="DH701" s="200"/>
      <c r="DI701" s="200"/>
      <c r="DJ701" s="200"/>
      <c r="DK701" s="200"/>
      <c r="DL701" s="200"/>
      <c r="DM701" s="200"/>
      <c r="DN701" s="200"/>
      <c r="DO701" s="200"/>
      <c r="DP701" s="200"/>
      <c r="DQ701" s="200"/>
      <c r="DR701" s="200"/>
      <c r="DS701" s="200"/>
      <c r="DT701" s="200"/>
      <c r="DU701" s="200"/>
      <c r="DV701" s="200"/>
      <c r="DW701" s="200"/>
      <c r="DX701" s="200"/>
      <c r="DY701" s="200"/>
      <c r="DZ701" s="200"/>
      <c r="EA701" s="200"/>
      <c r="EB701" s="200"/>
      <c r="EC701" s="200"/>
      <c r="ED701" s="200"/>
      <c r="EE701" s="200"/>
      <c r="EF701" s="200"/>
      <c r="EG701" s="200"/>
      <c r="EH701" s="200"/>
      <c r="EI701" s="200"/>
      <c r="EJ701" s="200"/>
      <c r="EK701" s="200"/>
      <c r="EL701" s="200"/>
      <c r="EM701" s="200"/>
      <c r="EN701" s="200"/>
      <c r="EO701" s="200"/>
      <c r="EP701" s="200"/>
      <c r="EQ701" s="200"/>
      <c r="ER701" s="200"/>
      <c r="ES701" s="200"/>
      <c r="ET701" s="200"/>
      <c r="EU701" s="200"/>
      <c r="EV701" s="200"/>
      <c r="EW701" s="200"/>
      <c r="EX701" s="200"/>
      <c r="EY701" s="200"/>
      <c r="EZ701" s="200"/>
      <c r="FA701" s="200"/>
      <c r="FB701" s="200"/>
      <c r="FC701" s="200"/>
      <c r="FD701" s="200"/>
      <c r="FE701" s="200"/>
      <c r="FF701" s="200"/>
      <c r="FG701" s="200"/>
      <c r="FH701" s="200"/>
      <c r="FI701" s="200"/>
      <c r="FJ701" s="200"/>
      <c r="FK701" s="200"/>
      <c r="FL701" s="200"/>
      <c r="FM701" s="200"/>
      <c r="FN701" s="200"/>
      <c r="FO701" s="200"/>
      <c r="FP701" s="200"/>
      <c r="FQ701" s="200"/>
      <c r="FR701" s="200"/>
      <c r="FS701" s="200"/>
      <c r="FT701" s="200"/>
      <c r="FU701" s="200"/>
      <c r="FV701" s="200"/>
      <c r="FW701" s="200"/>
      <c r="FX701" s="200"/>
      <c r="FY701" s="200"/>
      <c r="FZ701" s="200"/>
      <c r="GA701" s="200"/>
      <c r="GB701" s="200"/>
      <c r="GC701" s="200"/>
      <c r="GD701" s="200"/>
      <c r="GE701" s="200"/>
      <c r="GF701" s="200"/>
      <c r="GG701" s="200"/>
      <c r="GH701" s="200"/>
      <c r="GI701" s="200"/>
      <c r="GJ701" s="200"/>
      <c r="GK701" s="200"/>
      <c r="GL701" s="200"/>
      <c r="GM701" s="200"/>
      <c r="GN701" s="200"/>
      <c r="GO701" s="200"/>
      <c r="GP701" s="200"/>
      <c r="GQ701" s="200"/>
      <c r="GR701" s="200"/>
      <c r="GS701" s="200"/>
      <c r="GT701" s="200"/>
      <c r="GU701" s="200"/>
      <c r="GV701" s="200"/>
      <c r="GW701" s="200"/>
      <c r="GX701" s="200"/>
      <c r="GY701" s="200"/>
      <c r="GZ701" s="200"/>
      <c r="HA701" s="200"/>
      <c r="HB701" s="200"/>
      <c r="HC701" s="200"/>
      <c r="HD701" s="200"/>
      <c r="HE701" s="200"/>
      <c r="HF701" s="200"/>
      <c r="HG701" s="200"/>
      <c r="HH701" s="200"/>
      <c r="HI701" s="200"/>
      <c r="HJ701" s="200"/>
      <c r="HK701" s="200"/>
      <c r="HL701" s="200"/>
      <c r="HM701" s="200"/>
      <c r="HN701" s="200"/>
      <c r="HO701" s="200"/>
      <c r="HP701" s="200"/>
      <c r="HQ701" s="200"/>
      <c r="HR701" s="200"/>
      <c r="HS701" s="200"/>
      <c r="HT701" s="200"/>
      <c r="HU701" s="200"/>
      <c r="HV701" s="200"/>
      <c r="HW701" s="200"/>
      <c r="HX701" s="200"/>
      <c r="HY701" s="200"/>
      <c r="HZ701" s="200"/>
      <c r="IA701" s="200"/>
      <c r="IB701" s="200"/>
      <c r="IC701" s="200"/>
      <c r="ID701" s="200"/>
      <c r="IE701" s="200"/>
      <c r="IF701" s="200"/>
      <c r="IG701" s="200"/>
      <c r="IH701" s="200"/>
      <c r="II701" s="200"/>
      <c r="IJ701" s="200"/>
      <c r="IK701" s="200"/>
      <c r="IL701" s="200"/>
      <c r="IM701" s="200"/>
      <c r="IN701" s="200"/>
      <c r="IO701" s="200"/>
      <c r="IP701" s="200"/>
      <c r="IQ701" s="200"/>
      <c r="IR701" s="200"/>
      <c r="IS701" s="200"/>
      <c r="IT701" s="200"/>
    </row>
    <row r="702" spans="1:254" s="201" customFormat="1" ht="18">
      <c r="A702" s="180"/>
      <c r="B702" s="191"/>
      <c r="C702" s="165"/>
      <c r="D702" s="169"/>
      <c r="E702" s="17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  <c r="AF702" s="200"/>
      <c r="AG702" s="200"/>
      <c r="AH702" s="200"/>
      <c r="AI702" s="200"/>
      <c r="AJ702" s="200"/>
      <c r="AK702" s="200"/>
      <c r="AL702" s="200"/>
      <c r="AM702" s="200"/>
      <c r="AN702" s="200"/>
      <c r="AO702" s="200"/>
      <c r="AP702" s="200"/>
      <c r="AQ702" s="200"/>
      <c r="AR702" s="200"/>
      <c r="AS702" s="200"/>
      <c r="AT702" s="200"/>
      <c r="AU702" s="200"/>
      <c r="AV702" s="200"/>
      <c r="AW702" s="200"/>
      <c r="AX702" s="200"/>
      <c r="AY702" s="200"/>
      <c r="AZ702" s="200"/>
      <c r="BA702" s="200"/>
      <c r="BB702" s="200"/>
      <c r="BC702" s="200"/>
      <c r="BD702" s="200"/>
      <c r="BE702" s="200"/>
      <c r="BF702" s="200"/>
      <c r="BG702" s="200"/>
      <c r="BH702" s="200"/>
      <c r="BI702" s="200"/>
      <c r="BJ702" s="200"/>
      <c r="BK702" s="200"/>
      <c r="BL702" s="200"/>
      <c r="BM702" s="200"/>
      <c r="BN702" s="200"/>
      <c r="BO702" s="200"/>
      <c r="BP702" s="200"/>
      <c r="BQ702" s="200"/>
      <c r="BR702" s="200"/>
      <c r="BS702" s="200"/>
      <c r="BT702" s="200"/>
      <c r="BU702" s="200"/>
      <c r="BV702" s="200"/>
      <c r="BW702" s="200"/>
      <c r="BX702" s="200"/>
      <c r="BY702" s="200"/>
      <c r="BZ702" s="200"/>
      <c r="CA702" s="200"/>
      <c r="CB702" s="200"/>
      <c r="CC702" s="200"/>
      <c r="CD702" s="200"/>
      <c r="CE702" s="200"/>
      <c r="CF702" s="200"/>
      <c r="CG702" s="200"/>
      <c r="CH702" s="200"/>
      <c r="CI702" s="200"/>
      <c r="CJ702" s="200"/>
      <c r="CK702" s="200"/>
      <c r="CL702" s="200"/>
      <c r="CM702" s="200"/>
      <c r="CN702" s="200"/>
      <c r="CO702" s="200"/>
      <c r="CP702" s="200"/>
      <c r="CQ702" s="200"/>
      <c r="CR702" s="200"/>
      <c r="CS702" s="200"/>
      <c r="CT702" s="200"/>
      <c r="CU702" s="200"/>
      <c r="CV702" s="200"/>
      <c r="CW702" s="200"/>
      <c r="CX702" s="200"/>
      <c r="CY702" s="200"/>
      <c r="CZ702" s="200"/>
      <c r="DA702" s="200"/>
      <c r="DB702" s="200"/>
      <c r="DC702" s="200"/>
      <c r="DD702" s="200"/>
      <c r="DE702" s="200"/>
      <c r="DF702" s="200"/>
      <c r="DG702" s="200"/>
      <c r="DH702" s="200"/>
      <c r="DI702" s="200"/>
      <c r="DJ702" s="200"/>
      <c r="DK702" s="200"/>
      <c r="DL702" s="200"/>
      <c r="DM702" s="200"/>
      <c r="DN702" s="200"/>
      <c r="DO702" s="200"/>
      <c r="DP702" s="200"/>
      <c r="DQ702" s="200"/>
      <c r="DR702" s="200"/>
      <c r="DS702" s="200"/>
      <c r="DT702" s="200"/>
      <c r="DU702" s="200"/>
      <c r="DV702" s="200"/>
      <c r="DW702" s="200"/>
      <c r="DX702" s="200"/>
      <c r="DY702" s="200"/>
      <c r="DZ702" s="200"/>
      <c r="EA702" s="200"/>
      <c r="EB702" s="200"/>
      <c r="EC702" s="200"/>
      <c r="ED702" s="200"/>
      <c r="EE702" s="200"/>
      <c r="EF702" s="200"/>
      <c r="EG702" s="200"/>
      <c r="EH702" s="200"/>
      <c r="EI702" s="200"/>
      <c r="EJ702" s="200"/>
      <c r="EK702" s="200"/>
      <c r="EL702" s="200"/>
      <c r="EM702" s="200"/>
      <c r="EN702" s="200"/>
      <c r="EO702" s="200"/>
      <c r="EP702" s="200"/>
      <c r="EQ702" s="200"/>
      <c r="ER702" s="200"/>
      <c r="ES702" s="200"/>
      <c r="ET702" s="200"/>
      <c r="EU702" s="200"/>
      <c r="EV702" s="200"/>
      <c r="EW702" s="200"/>
      <c r="EX702" s="200"/>
      <c r="EY702" s="200"/>
      <c r="EZ702" s="200"/>
      <c r="FA702" s="200"/>
      <c r="FB702" s="200"/>
      <c r="FC702" s="200"/>
      <c r="FD702" s="200"/>
      <c r="FE702" s="200"/>
      <c r="FF702" s="200"/>
      <c r="FG702" s="200"/>
      <c r="FH702" s="200"/>
      <c r="FI702" s="200"/>
      <c r="FJ702" s="200"/>
      <c r="FK702" s="200"/>
      <c r="FL702" s="200"/>
      <c r="FM702" s="200"/>
      <c r="FN702" s="200"/>
      <c r="FO702" s="200"/>
      <c r="FP702" s="200"/>
      <c r="FQ702" s="200"/>
      <c r="FR702" s="200"/>
      <c r="FS702" s="200"/>
      <c r="FT702" s="200"/>
      <c r="FU702" s="200"/>
      <c r="FV702" s="200"/>
      <c r="FW702" s="200"/>
      <c r="FX702" s="200"/>
      <c r="FY702" s="200"/>
      <c r="FZ702" s="200"/>
      <c r="GA702" s="200"/>
      <c r="GB702" s="200"/>
      <c r="GC702" s="200"/>
      <c r="GD702" s="200"/>
      <c r="GE702" s="200"/>
      <c r="GF702" s="200"/>
      <c r="GG702" s="200"/>
      <c r="GH702" s="200"/>
      <c r="GI702" s="200"/>
      <c r="GJ702" s="200"/>
      <c r="GK702" s="200"/>
      <c r="GL702" s="200"/>
      <c r="GM702" s="200"/>
      <c r="GN702" s="200"/>
      <c r="GO702" s="200"/>
      <c r="GP702" s="200"/>
      <c r="GQ702" s="200"/>
      <c r="GR702" s="200"/>
      <c r="GS702" s="200"/>
      <c r="GT702" s="200"/>
      <c r="GU702" s="200"/>
      <c r="GV702" s="200"/>
      <c r="GW702" s="200"/>
      <c r="GX702" s="200"/>
      <c r="GY702" s="200"/>
      <c r="GZ702" s="200"/>
      <c r="HA702" s="200"/>
      <c r="HB702" s="200"/>
      <c r="HC702" s="200"/>
      <c r="HD702" s="200"/>
      <c r="HE702" s="200"/>
      <c r="HF702" s="200"/>
      <c r="HG702" s="200"/>
      <c r="HH702" s="200"/>
      <c r="HI702" s="200"/>
      <c r="HJ702" s="200"/>
      <c r="HK702" s="200"/>
      <c r="HL702" s="200"/>
      <c r="HM702" s="200"/>
      <c r="HN702" s="200"/>
      <c r="HO702" s="200"/>
      <c r="HP702" s="200"/>
      <c r="HQ702" s="200"/>
      <c r="HR702" s="200"/>
      <c r="HS702" s="200"/>
      <c r="HT702" s="200"/>
      <c r="HU702" s="200"/>
      <c r="HV702" s="200"/>
      <c r="HW702" s="200"/>
      <c r="HX702" s="200"/>
      <c r="HY702" s="200"/>
      <c r="HZ702" s="200"/>
      <c r="IA702" s="200"/>
      <c r="IB702" s="200"/>
      <c r="IC702" s="200"/>
      <c r="ID702" s="200"/>
      <c r="IE702" s="200"/>
      <c r="IF702" s="200"/>
      <c r="IG702" s="200"/>
      <c r="IH702" s="200"/>
      <c r="II702" s="200"/>
      <c r="IJ702" s="200"/>
      <c r="IK702" s="200"/>
      <c r="IL702" s="200"/>
      <c r="IM702" s="200"/>
      <c r="IN702" s="200"/>
      <c r="IO702" s="200"/>
      <c r="IP702" s="200"/>
      <c r="IQ702" s="200"/>
      <c r="IR702" s="200"/>
      <c r="IS702" s="200"/>
      <c r="IT702" s="200"/>
    </row>
    <row r="703" spans="1:5" ht="15">
      <c r="A703" s="180" t="s">
        <v>609</v>
      </c>
      <c r="B703" s="179" t="s">
        <v>268</v>
      </c>
      <c r="D703" s="165">
        <v>329044</v>
      </c>
      <c r="E703" s="170"/>
    </row>
    <row r="704" spans="1:5" ht="15">
      <c r="A704" s="180" t="s">
        <v>609</v>
      </c>
      <c r="B704" s="179" t="s">
        <v>269</v>
      </c>
      <c r="D704" s="165">
        <v>25000</v>
      </c>
      <c r="E704" s="170"/>
    </row>
    <row r="705" spans="1:5" ht="15">
      <c r="A705" s="180" t="s">
        <v>609</v>
      </c>
      <c r="B705" s="172" t="s">
        <v>270</v>
      </c>
      <c r="D705" s="165">
        <v>28345</v>
      </c>
      <c r="E705" s="170"/>
    </row>
    <row r="706" spans="1:5" ht="15">
      <c r="A706" s="180" t="s">
        <v>609</v>
      </c>
      <c r="B706" s="172" t="s">
        <v>271</v>
      </c>
      <c r="D706" s="165">
        <v>22611</v>
      </c>
      <c r="E706" s="170"/>
    </row>
    <row r="707" spans="1:5" ht="18" customHeight="1">
      <c r="A707" s="180"/>
      <c r="E707" s="170"/>
    </row>
    <row r="708" spans="1:5" ht="15">
      <c r="A708" s="215"/>
      <c r="C708" s="168"/>
      <c r="E708" s="170"/>
    </row>
    <row r="709" spans="1:6" ht="18">
      <c r="A709" s="180"/>
      <c r="B709" s="164" t="s">
        <v>272</v>
      </c>
      <c r="D709" s="169">
        <f>D715+D754</f>
        <v>299364</v>
      </c>
      <c r="E709" s="170"/>
      <c r="F709" s="168" t="s">
        <v>817</v>
      </c>
    </row>
    <row r="710" spans="1:5" ht="18">
      <c r="A710" s="180"/>
      <c r="B710" s="164"/>
      <c r="D710" s="169"/>
      <c r="E710" s="170"/>
    </row>
    <row r="711" spans="1:5" ht="15">
      <c r="A711" s="180"/>
      <c r="B711" s="172" t="s">
        <v>333</v>
      </c>
      <c r="E711" s="170"/>
    </row>
    <row r="712" spans="1:5" ht="15.75">
      <c r="A712" s="180"/>
      <c r="B712" s="173" t="s">
        <v>818</v>
      </c>
      <c r="C712" s="169">
        <f>SUM(D717:D750)+D756</f>
        <v>264364</v>
      </c>
      <c r="E712" s="183"/>
    </row>
    <row r="713" spans="1:5" ht="15.75">
      <c r="A713" s="180"/>
      <c r="B713" s="173" t="s">
        <v>819</v>
      </c>
      <c r="C713" s="169">
        <f>SUM(D751+D752)</f>
        <v>35000</v>
      </c>
      <c r="E713" s="170"/>
    </row>
    <row r="714" spans="1:5" ht="15.75">
      <c r="A714" s="180"/>
      <c r="B714" s="173"/>
      <c r="C714" s="169"/>
      <c r="E714" s="170"/>
    </row>
    <row r="715" spans="1:5" ht="15.75">
      <c r="A715" s="180"/>
      <c r="B715" s="163" t="s">
        <v>273</v>
      </c>
      <c r="D715" s="169">
        <f>SUM(D717:D752)</f>
        <v>298364</v>
      </c>
      <c r="E715" s="170"/>
    </row>
    <row r="716" spans="1:5" ht="15.75">
      <c r="A716" s="180"/>
      <c r="B716" s="163"/>
      <c r="D716" s="169"/>
      <c r="E716" s="170"/>
    </row>
    <row r="717" spans="1:5" ht="30">
      <c r="A717" s="180" t="s">
        <v>609</v>
      </c>
      <c r="B717" s="179" t="s">
        <v>640</v>
      </c>
      <c r="D717" s="165">
        <v>74000</v>
      </c>
      <c r="E717" s="170"/>
    </row>
    <row r="718" spans="1:5" ht="30">
      <c r="A718" s="180" t="s">
        <v>609</v>
      </c>
      <c r="B718" s="179" t="s">
        <v>274</v>
      </c>
      <c r="D718" s="165">
        <f>SUM(C719:C727)</f>
        <v>20000</v>
      </c>
      <c r="E718" s="183"/>
    </row>
    <row r="719" spans="1:5" ht="15">
      <c r="A719" s="180"/>
      <c r="B719" s="179" t="s">
        <v>903</v>
      </c>
      <c r="C719" s="165">
        <v>3000</v>
      </c>
      <c r="E719" s="183"/>
    </row>
    <row r="720" spans="1:5" ht="45">
      <c r="A720" s="180"/>
      <c r="B720" s="179" t="s">
        <v>904</v>
      </c>
      <c r="C720" s="165">
        <v>6000</v>
      </c>
      <c r="E720" s="183"/>
    </row>
    <row r="721" spans="1:5" ht="15">
      <c r="A721" s="180"/>
      <c r="B721" s="179" t="s">
        <v>892</v>
      </c>
      <c r="C721" s="165">
        <v>1000</v>
      </c>
      <c r="E721" s="183"/>
    </row>
    <row r="722" spans="1:5" ht="15">
      <c r="A722" s="180"/>
      <c r="B722" s="179" t="s">
        <v>893</v>
      </c>
      <c r="C722" s="165">
        <v>2000</v>
      </c>
      <c r="E722" s="183"/>
    </row>
    <row r="723" spans="1:5" ht="45">
      <c r="A723" s="180"/>
      <c r="B723" s="179" t="s">
        <v>454</v>
      </c>
      <c r="C723" s="165">
        <v>3000</v>
      </c>
      <c r="E723" s="170"/>
    </row>
    <row r="724" spans="1:5" ht="30">
      <c r="A724" s="180"/>
      <c r="B724" s="179" t="s">
        <v>455</v>
      </c>
      <c r="C724" s="165">
        <v>1500</v>
      </c>
      <c r="E724" s="170"/>
    </row>
    <row r="725" spans="1:5" ht="15">
      <c r="A725" s="180"/>
      <c r="B725" s="179" t="s">
        <v>456</v>
      </c>
      <c r="C725" s="165">
        <v>1500</v>
      </c>
      <c r="E725" s="170"/>
    </row>
    <row r="726" spans="1:5" ht="15">
      <c r="A726" s="180"/>
      <c r="B726" s="179" t="s">
        <v>457</v>
      </c>
      <c r="C726" s="165">
        <v>1500</v>
      </c>
      <c r="E726" s="170"/>
    </row>
    <row r="727" spans="1:5" ht="30">
      <c r="A727" s="180"/>
      <c r="B727" s="179" t="s">
        <v>458</v>
      </c>
      <c r="C727" s="165">
        <v>500</v>
      </c>
      <c r="E727" s="170"/>
    </row>
    <row r="728" spans="1:5" ht="30">
      <c r="A728" s="180" t="s">
        <v>609</v>
      </c>
      <c r="B728" s="179" t="s">
        <v>275</v>
      </c>
      <c r="D728" s="165">
        <f>SUM(C729:C732)</f>
        <v>16000</v>
      </c>
      <c r="E728" s="170"/>
    </row>
    <row r="729" spans="1:5" ht="45">
      <c r="A729" s="180"/>
      <c r="B729" s="172" t="s">
        <v>459</v>
      </c>
      <c r="C729" s="165">
        <v>7000</v>
      </c>
      <c r="E729" s="170"/>
    </row>
    <row r="730" spans="1:5" ht="15">
      <c r="A730" s="180"/>
      <c r="B730" s="172" t="s">
        <v>276</v>
      </c>
      <c r="C730" s="165">
        <v>3000</v>
      </c>
      <c r="E730" s="170"/>
    </row>
    <row r="731" spans="1:5" ht="15">
      <c r="A731" s="180"/>
      <c r="B731" s="172" t="s">
        <v>460</v>
      </c>
      <c r="C731" s="165">
        <v>2000</v>
      </c>
      <c r="E731" s="170"/>
    </row>
    <row r="732" spans="1:5" ht="15">
      <c r="A732" s="180"/>
      <c r="B732" s="172" t="s">
        <v>277</v>
      </c>
      <c r="C732" s="165">
        <v>4000</v>
      </c>
      <c r="E732" s="170"/>
    </row>
    <row r="733" spans="1:4" ht="30">
      <c r="A733" s="180" t="s">
        <v>609</v>
      </c>
      <c r="B733" s="172" t="s">
        <v>278</v>
      </c>
      <c r="D733" s="165">
        <f>SUM(C735:C750)</f>
        <v>153364</v>
      </c>
    </row>
    <row r="734" spans="1:2" ht="15">
      <c r="A734" s="172"/>
      <c r="B734" s="172" t="s">
        <v>333</v>
      </c>
    </row>
    <row r="735" spans="1:3" ht="30" customHeight="1">
      <c r="A735" s="172"/>
      <c r="B735" s="172" t="s">
        <v>279</v>
      </c>
      <c r="C735" s="165">
        <v>4000</v>
      </c>
    </row>
    <row r="736" spans="1:3" ht="15">
      <c r="A736" s="172"/>
      <c r="B736" s="172" t="s">
        <v>280</v>
      </c>
      <c r="C736" s="165">
        <v>58521</v>
      </c>
    </row>
    <row r="737" spans="1:3" ht="15">
      <c r="A737" s="172"/>
      <c r="B737" s="172" t="s">
        <v>618</v>
      </c>
      <c r="C737" s="165">
        <v>4180</v>
      </c>
    </row>
    <row r="738" spans="1:3" ht="15">
      <c r="A738" s="172"/>
      <c r="B738" s="172" t="s">
        <v>281</v>
      </c>
      <c r="C738" s="165">
        <v>9581</v>
      </c>
    </row>
    <row r="739" spans="1:3" ht="15">
      <c r="A739" s="172"/>
      <c r="B739" s="172" t="s">
        <v>282</v>
      </c>
      <c r="C739" s="165">
        <v>1536</v>
      </c>
    </row>
    <row r="740" spans="1:3" ht="15">
      <c r="A740" s="172"/>
      <c r="B740" s="172" t="s">
        <v>283</v>
      </c>
      <c r="C740" s="165">
        <v>20000</v>
      </c>
    </row>
    <row r="741" spans="1:3" ht="15">
      <c r="A741" s="172"/>
      <c r="B741" s="172" t="s">
        <v>619</v>
      </c>
      <c r="C741" s="165">
        <v>3056</v>
      </c>
    </row>
    <row r="742" spans="1:3" ht="15">
      <c r="A742" s="172"/>
      <c r="B742" s="172" t="s">
        <v>620</v>
      </c>
      <c r="C742" s="165">
        <v>490</v>
      </c>
    </row>
    <row r="743" spans="1:3" ht="15">
      <c r="A743" s="172"/>
      <c r="B743" s="172" t="s">
        <v>284</v>
      </c>
      <c r="C743" s="165">
        <v>10000</v>
      </c>
    </row>
    <row r="744" spans="1:3" ht="15">
      <c r="A744" s="172"/>
      <c r="B744" s="172" t="s">
        <v>285</v>
      </c>
      <c r="C744" s="165">
        <v>15000</v>
      </c>
    </row>
    <row r="745" spans="1:3" ht="15">
      <c r="A745" s="172"/>
      <c r="B745" s="172" t="s">
        <v>621</v>
      </c>
      <c r="C745" s="165">
        <v>8000</v>
      </c>
    </row>
    <row r="746" spans="1:3" ht="15">
      <c r="A746" s="172"/>
      <c r="B746" s="172" t="s">
        <v>286</v>
      </c>
      <c r="C746" s="165">
        <v>300</v>
      </c>
    </row>
    <row r="747" spans="1:3" ht="30">
      <c r="A747" s="172"/>
      <c r="B747" s="172" t="s">
        <v>287</v>
      </c>
      <c r="C747" s="165">
        <v>10000</v>
      </c>
    </row>
    <row r="748" spans="1:3" ht="15">
      <c r="A748" s="172"/>
      <c r="B748" s="172" t="s">
        <v>288</v>
      </c>
      <c r="C748" s="165">
        <v>800</v>
      </c>
    </row>
    <row r="749" spans="1:3" ht="15">
      <c r="A749" s="172"/>
      <c r="B749" s="172" t="s">
        <v>289</v>
      </c>
      <c r="C749" s="165">
        <v>4500</v>
      </c>
    </row>
    <row r="750" spans="1:3" ht="15.75" customHeight="1">
      <c r="A750" s="172"/>
      <c r="B750" s="172" t="s">
        <v>290</v>
      </c>
      <c r="C750" s="165">
        <v>3400</v>
      </c>
    </row>
    <row r="751" spans="1:6" ht="34.5" customHeight="1">
      <c r="A751" s="180" t="s">
        <v>609</v>
      </c>
      <c r="B751" s="172" t="s">
        <v>896</v>
      </c>
      <c r="D751" s="165">
        <v>30000</v>
      </c>
      <c r="F751" s="168" t="s">
        <v>291</v>
      </c>
    </row>
    <row r="752" spans="1:6" ht="31.5" customHeight="1">
      <c r="A752" s="180" t="s">
        <v>609</v>
      </c>
      <c r="B752" s="172" t="s">
        <v>622</v>
      </c>
      <c r="D752" s="165">
        <v>5000</v>
      </c>
      <c r="F752" s="168" t="s">
        <v>291</v>
      </c>
    </row>
    <row r="753" ht="15">
      <c r="A753" s="180"/>
    </row>
    <row r="754" spans="1:5" ht="15.75">
      <c r="A754" s="180"/>
      <c r="B754" s="163" t="s">
        <v>644</v>
      </c>
      <c r="D754" s="169">
        <f>SUM(D756)</f>
        <v>1000</v>
      </c>
      <c r="E754" s="170"/>
    </row>
    <row r="755" spans="1:5" ht="15.75">
      <c r="A755" s="180"/>
      <c r="B755" s="163"/>
      <c r="D755" s="169"/>
      <c r="E755" s="170"/>
    </row>
    <row r="756" spans="1:5" ht="60">
      <c r="A756" s="180" t="s">
        <v>609</v>
      </c>
      <c r="B756" s="179" t="s">
        <v>400</v>
      </c>
      <c r="D756" s="165">
        <v>1000</v>
      </c>
      <c r="E756" s="170"/>
    </row>
    <row r="757" ht="15">
      <c r="A757" s="180"/>
    </row>
    <row r="758" ht="15">
      <c r="A758" s="180"/>
    </row>
    <row r="759" ht="15">
      <c r="A759" s="180"/>
    </row>
    <row r="760" ht="15">
      <c r="A760" s="180"/>
    </row>
    <row r="761" ht="15">
      <c r="A761" s="180"/>
    </row>
    <row r="762" ht="15">
      <c r="A762" s="180"/>
    </row>
    <row r="763" spans="1:2" ht="15">
      <c r="A763" s="216"/>
      <c r="B763" s="172" t="s">
        <v>292</v>
      </c>
    </row>
    <row r="764" spans="1:2" ht="15">
      <c r="A764" s="216"/>
      <c r="B764" s="172" t="s">
        <v>293</v>
      </c>
    </row>
    <row r="765" spans="1:2" ht="15">
      <c r="A765" s="216"/>
      <c r="B765" s="172" t="s">
        <v>294</v>
      </c>
    </row>
    <row r="766" spans="1:2" ht="15">
      <c r="A766" s="216"/>
      <c r="B766" s="172" t="s">
        <v>295</v>
      </c>
    </row>
    <row r="767" spans="1:2" ht="15">
      <c r="A767" s="216"/>
      <c r="B767" s="172" t="s">
        <v>296</v>
      </c>
    </row>
    <row r="768" ht="15">
      <c r="B768" s="172" t="s">
        <v>297</v>
      </c>
    </row>
    <row r="769" ht="15">
      <c r="B769" s="172" t="s">
        <v>298</v>
      </c>
    </row>
    <row r="770" ht="15">
      <c r="B770" s="172" t="s">
        <v>299</v>
      </c>
    </row>
    <row r="771" ht="15">
      <c r="B771" s="172" t="s">
        <v>413</v>
      </c>
    </row>
    <row r="772" ht="15">
      <c r="B772" s="172" t="s">
        <v>303</v>
      </c>
    </row>
    <row r="773" ht="15">
      <c r="B773" s="172" t="s">
        <v>300</v>
      </c>
    </row>
    <row r="774" ht="15">
      <c r="B774" s="172" t="s">
        <v>16</v>
      </c>
    </row>
    <row r="775" ht="15">
      <c r="B775" s="172" t="s">
        <v>305</v>
      </c>
    </row>
    <row r="783" ht="3" customHeight="1"/>
    <row r="784" ht="3" customHeight="1"/>
    <row r="785" ht="3" customHeight="1"/>
    <row r="786" ht="3" customHeight="1"/>
    <row r="787" ht="3" customHeight="1"/>
    <row r="788" ht="3" customHeight="1"/>
    <row r="789" ht="3" customHeight="1"/>
    <row r="790" ht="3" customHeight="1"/>
    <row r="791" ht="3" customHeight="1"/>
    <row r="792" ht="3" customHeight="1"/>
    <row r="793" ht="3" customHeight="1"/>
    <row r="794" ht="3" customHeight="1"/>
    <row r="795" ht="3" customHeight="1"/>
    <row r="796" ht="3" customHeight="1"/>
    <row r="797" ht="3" customHeight="1"/>
    <row r="798" ht="3" customHeight="1"/>
    <row r="799" ht="3" customHeight="1"/>
    <row r="800" ht="3" customHeight="1"/>
    <row r="801" ht="3" customHeight="1"/>
    <row r="802" ht="3" customHeight="1"/>
    <row r="803" ht="3" customHeight="1"/>
    <row r="804" ht="3" customHeight="1"/>
    <row r="805" ht="3" customHeight="1"/>
    <row r="806" ht="3" customHeight="1"/>
    <row r="807" ht="3" customHeight="1"/>
    <row r="808" ht="3" customHeight="1"/>
    <row r="809" ht="3" customHeight="1"/>
    <row r="810" ht="3" customHeight="1"/>
    <row r="811" ht="3" customHeight="1"/>
    <row r="812" ht="3" customHeight="1"/>
    <row r="813" ht="3" customHeight="1"/>
    <row r="814" ht="3" customHeight="1"/>
    <row r="815" ht="3" customHeight="1"/>
  </sheetData>
  <sheetProtection/>
  <printOptions/>
  <pageMargins left="0.7874015748031497" right="0.5905511811023623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&amp;C&amp;P</oddFooter>
  </headerFooter>
  <rowBreaks count="8" manualBreakCount="8">
    <brk id="39" max="3" man="1"/>
    <brk id="73" max="3" man="1"/>
    <brk id="173" max="3" man="1"/>
    <brk id="418" max="3" man="1"/>
    <brk id="652" max="3" man="1"/>
    <brk id="682" max="3" man="1"/>
    <brk id="753" max="3" man="1"/>
    <brk id="762" max="255" man="1"/>
  </rowBreaks>
  <colBreaks count="1" manualBreakCount="1">
    <brk id="4" max="5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B1">
      <pane ySplit="6" topLeftCell="A65" activePane="bottomLeft" state="frozen"/>
      <selection pane="topLeft" activeCell="A1" sqref="A1"/>
      <selection pane="bottomLeft" activeCell="J31" sqref="J3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63" t="s">
        <v>611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2.75">
      <c r="A2" s="51"/>
      <c r="B2" s="51"/>
      <c r="C2" s="51"/>
      <c r="D2" s="51"/>
      <c r="E2" s="51"/>
      <c r="G2" s="137"/>
      <c r="H2" s="137"/>
      <c r="I2" s="137"/>
      <c r="J2" s="137"/>
      <c r="K2" s="52" t="s">
        <v>418</v>
      </c>
    </row>
    <row r="3" spans="1:11" s="53" customFormat="1" ht="12.75">
      <c r="A3" s="364" t="s">
        <v>329</v>
      </c>
      <c r="B3" s="364" t="s">
        <v>330</v>
      </c>
      <c r="C3" s="364" t="s">
        <v>345</v>
      </c>
      <c r="D3" s="364" t="s">
        <v>612</v>
      </c>
      <c r="E3" s="364" t="s">
        <v>333</v>
      </c>
      <c r="F3" s="364"/>
      <c r="G3" s="364"/>
      <c r="H3" s="364"/>
      <c r="I3" s="364"/>
      <c r="J3" s="364"/>
      <c r="K3" s="364"/>
    </row>
    <row r="4" spans="1:11" s="53" customFormat="1" ht="12.75">
      <c r="A4" s="364"/>
      <c r="B4" s="364"/>
      <c r="C4" s="364"/>
      <c r="D4" s="364"/>
      <c r="E4" s="364" t="s">
        <v>367</v>
      </c>
      <c r="F4" s="364" t="s">
        <v>453</v>
      </c>
      <c r="G4" s="364"/>
      <c r="H4" s="364"/>
      <c r="I4" s="364"/>
      <c r="J4" s="364"/>
      <c r="K4" s="364" t="s">
        <v>370</v>
      </c>
    </row>
    <row r="5" spans="1:11" s="53" customFormat="1" ht="63.75">
      <c r="A5" s="364"/>
      <c r="B5" s="364"/>
      <c r="C5" s="364"/>
      <c r="D5" s="364"/>
      <c r="E5" s="364"/>
      <c r="F5" s="59" t="s">
        <v>484</v>
      </c>
      <c r="G5" s="59" t="s">
        <v>485</v>
      </c>
      <c r="H5" s="59" t="s">
        <v>480</v>
      </c>
      <c r="I5" s="59" t="s">
        <v>482</v>
      </c>
      <c r="J5" s="59" t="s">
        <v>483</v>
      </c>
      <c r="K5" s="364"/>
    </row>
    <row r="6" spans="1:11" s="53" customFormat="1" ht="12.7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</row>
    <row r="7" spans="1:11" s="53" customFormat="1" ht="25.5">
      <c r="A7" s="138"/>
      <c r="B7" s="138" t="s">
        <v>615</v>
      </c>
      <c r="C7" s="55" t="s">
        <v>641</v>
      </c>
      <c r="D7" s="142">
        <f aca="true" t="shared" si="0" ref="D7:D73">E7+K7</f>
        <v>137000</v>
      </c>
      <c r="E7" s="139"/>
      <c r="F7" s="140"/>
      <c r="G7" s="140"/>
      <c r="H7" s="140"/>
      <c r="I7" s="140"/>
      <c r="J7" s="140"/>
      <c r="K7" s="140">
        <v>137000</v>
      </c>
    </row>
    <row r="8" spans="1:11" s="53" customFormat="1" ht="12.75">
      <c r="A8" s="141"/>
      <c r="B8" s="141" t="s">
        <v>642</v>
      </c>
      <c r="C8" s="56" t="s">
        <v>643</v>
      </c>
      <c r="D8" s="142">
        <f t="shared" si="0"/>
        <v>16306</v>
      </c>
      <c r="E8" s="142">
        <v>16306</v>
      </c>
      <c r="F8" s="142"/>
      <c r="G8" s="142"/>
      <c r="H8" s="142"/>
      <c r="I8" s="142"/>
      <c r="J8" s="142"/>
      <c r="K8" s="142"/>
    </row>
    <row r="9" spans="1:11" s="53" customFormat="1" ht="12.75">
      <c r="A9" s="220"/>
      <c r="B9" s="141" t="s">
        <v>616</v>
      </c>
      <c r="C9" s="56" t="s">
        <v>644</v>
      </c>
      <c r="D9" s="142">
        <f t="shared" si="0"/>
        <v>145800</v>
      </c>
      <c r="E9" s="142">
        <v>95800</v>
      </c>
      <c r="F9" s="142">
        <v>2500</v>
      </c>
      <c r="G9" s="142"/>
      <c r="H9" s="142"/>
      <c r="I9" s="142"/>
      <c r="J9" s="142"/>
      <c r="K9" s="143">
        <v>50000</v>
      </c>
    </row>
    <row r="10" spans="1:11" s="53" customFormat="1" ht="12.75">
      <c r="A10" s="147" t="s">
        <v>617</v>
      </c>
      <c r="B10" s="56"/>
      <c r="C10" s="144" t="s">
        <v>645</v>
      </c>
      <c r="D10" s="145">
        <f>SUM(D7:D9)</f>
        <v>299106</v>
      </c>
      <c r="E10" s="145">
        <f>SUM(E7:E9)</f>
        <v>112106</v>
      </c>
      <c r="F10" s="219">
        <f>SUM(F9)</f>
        <v>2500</v>
      </c>
      <c r="G10" s="146"/>
      <c r="H10" s="146"/>
      <c r="I10" s="146"/>
      <c r="J10" s="146"/>
      <c r="K10" s="145">
        <f>SUM(K7:K9)</f>
        <v>187000</v>
      </c>
    </row>
    <row r="11" spans="1:11" s="53" customFormat="1" ht="12.75">
      <c r="A11" s="147"/>
      <c r="B11" s="147">
        <v>60014</v>
      </c>
      <c r="C11" s="56" t="s">
        <v>646</v>
      </c>
      <c r="D11" s="142">
        <f t="shared" si="0"/>
        <v>500000</v>
      </c>
      <c r="E11" s="142">
        <v>500000</v>
      </c>
      <c r="F11" s="142"/>
      <c r="G11" s="142"/>
      <c r="H11" s="142">
        <v>500000</v>
      </c>
      <c r="I11" s="142"/>
      <c r="J11" s="142"/>
      <c r="K11" s="142"/>
    </row>
    <row r="12" spans="1:11" s="53" customFormat="1" ht="12.75">
      <c r="A12" s="147"/>
      <c r="B12" s="147">
        <v>60016</v>
      </c>
      <c r="C12" s="56" t="s">
        <v>647</v>
      </c>
      <c r="D12" s="142">
        <f t="shared" si="0"/>
        <v>1350000</v>
      </c>
      <c r="E12" s="142">
        <v>1290000</v>
      </c>
      <c r="F12" s="142">
        <v>34391</v>
      </c>
      <c r="G12" s="142"/>
      <c r="H12" s="143">
        <v>150000</v>
      </c>
      <c r="I12" s="142"/>
      <c r="J12" s="142"/>
      <c r="K12" s="142">
        <v>60000</v>
      </c>
    </row>
    <row r="13" spans="1:11" s="53" customFormat="1" ht="12.75">
      <c r="A13" s="147">
        <v>600</v>
      </c>
      <c r="B13" s="147"/>
      <c r="C13" s="144" t="s">
        <v>648</v>
      </c>
      <c r="D13" s="145">
        <f>SUM(D11:D12)</f>
        <v>1850000</v>
      </c>
      <c r="E13" s="145">
        <f>SUM(E11:E12)</f>
        <v>1790000</v>
      </c>
      <c r="F13" s="145">
        <f>SUM(F11:F12)</f>
        <v>34391</v>
      </c>
      <c r="G13" s="146"/>
      <c r="H13" s="145">
        <f>SUM(H11:H12)</f>
        <v>650000</v>
      </c>
      <c r="I13" s="146"/>
      <c r="J13" s="146"/>
      <c r="K13" s="148">
        <f>SUM(K11:K12)</f>
        <v>60000</v>
      </c>
    </row>
    <row r="14" spans="1:11" s="53" customFormat="1" ht="12.75">
      <c r="A14" s="147"/>
      <c r="B14" s="147">
        <v>71035</v>
      </c>
      <c r="C14" s="149" t="s">
        <v>649</v>
      </c>
      <c r="D14" s="142">
        <f t="shared" si="0"/>
        <v>8000</v>
      </c>
      <c r="E14" s="142">
        <v>8000</v>
      </c>
      <c r="F14" s="142"/>
      <c r="G14" s="142"/>
      <c r="H14" s="142"/>
      <c r="I14" s="142"/>
      <c r="J14" s="142"/>
      <c r="K14" s="142"/>
    </row>
    <row r="15" spans="1:11" s="53" customFormat="1" ht="12.75">
      <c r="A15" s="147">
        <v>710</v>
      </c>
      <c r="B15" s="147"/>
      <c r="C15" s="144" t="s">
        <v>650</v>
      </c>
      <c r="D15" s="145">
        <f>SUM(D14)</f>
        <v>8000</v>
      </c>
      <c r="E15" s="145">
        <f>SUM(E14)</f>
        <v>8000</v>
      </c>
      <c r="F15" s="146"/>
      <c r="G15" s="146"/>
      <c r="H15" s="146"/>
      <c r="I15" s="146"/>
      <c r="J15" s="146"/>
      <c r="K15" s="146"/>
    </row>
    <row r="16" spans="1:11" s="53" customFormat="1" ht="12.75">
      <c r="A16" s="147"/>
      <c r="B16" s="147">
        <v>75011</v>
      </c>
      <c r="C16" s="56" t="s">
        <v>946</v>
      </c>
      <c r="D16" s="142">
        <f t="shared" si="0"/>
        <v>78880</v>
      </c>
      <c r="E16" s="142">
        <v>78880</v>
      </c>
      <c r="F16" s="142">
        <v>65922</v>
      </c>
      <c r="G16" s="142">
        <v>11688</v>
      </c>
      <c r="H16" s="142"/>
      <c r="I16" s="142"/>
      <c r="J16" s="142"/>
      <c r="K16" s="142"/>
    </row>
    <row r="17" spans="1:11" s="53" customFormat="1" ht="25.5">
      <c r="A17" s="147"/>
      <c r="B17" s="147">
        <v>75022</v>
      </c>
      <c r="C17" s="56" t="s">
        <v>652</v>
      </c>
      <c r="D17" s="142">
        <f t="shared" si="0"/>
        <v>143000</v>
      </c>
      <c r="E17" s="142">
        <v>143000</v>
      </c>
      <c r="F17" s="142"/>
      <c r="G17" s="142"/>
      <c r="H17" s="142"/>
      <c r="I17" s="142"/>
      <c r="J17" s="142"/>
      <c r="K17" s="142"/>
    </row>
    <row r="18" spans="1:11" s="53" customFormat="1" ht="25.5">
      <c r="A18" s="150"/>
      <c r="B18" s="150">
        <v>75023</v>
      </c>
      <c r="C18" s="56" t="s">
        <v>653</v>
      </c>
      <c r="D18" s="142">
        <f t="shared" si="0"/>
        <v>3757026</v>
      </c>
      <c r="E18" s="142">
        <v>3267526</v>
      </c>
      <c r="F18" s="143">
        <v>2202317</v>
      </c>
      <c r="G18" s="143">
        <v>349492</v>
      </c>
      <c r="H18" s="143"/>
      <c r="I18" s="143"/>
      <c r="J18" s="143"/>
      <c r="K18" s="143">
        <v>489500</v>
      </c>
    </row>
    <row r="19" spans="1:11" s="53" customFormat="1" ht="25.5">
      <c r="A19" s="150"/>
      <c r="B19" s="150">
        <v>75075</v>
      </c>
      <c r="C19" s="151" t="s">
        <v>654</v>
      </c>
      <c r="D19" s="142">
        <f t="shared" si="0"/>
        <v>38500</v>
      </c>
      <c r="E19" s="142">
        <v>38500</v>
      </c>
      <c r="F19" s="143">
        <v>7200</v>
      </c>
      <c r="G19" s="143"/>
      <c r="H19" s="143"/>
      <c r="I19" s="143"/>
      <c r="J19" s="143"/>
      <c r="K19" s="143"/>
    </row>
    <row r="20" spans="1:11" s="53" customFormat="1" ht="12.75">
      <c r="A20" s="150"/>
      <c r="B20" s="150">
        <v>75095</v>
      </c>
      <c r="C20" s="152" t="s">
        <v>644</v>
      </c>
      <c r="D20" s="142">
        <f t="shared" si="0"/>
        <v>219456</v>
      </c>
      <c r="E20" s="142">
        <v>219456</v>
      </c>
      <c r="F20" s="143">
        <v>159820</v>
      </c>
      <c r="G20" s="143">
        <v>28336</v>
      </c>
      <c r="H20" s="143"/>
      <c r="I20" s="143"/>
      <c r="J20" s="143"/>
      <c r="K20" s="143"/>
    </row>
    <row r="21" spans="1:11" s="53" customFormat="1" ht="12.75">
      <c r="A21" s="150">
        <v>750</v>
      </c>
      <c r="B21" s="150"/>
      <c r="C21" s="153" t="s">
        <v>657</v>
      </c>
      <c r="D21" s="145">
        <f>SUM(D16:D20)</f>
        <v>4236862</v>
      </c>
      <c r="E21" s="145">
        <f>SUM(E16:E20)</f>
        <v>3747362</v>
      </c>
      <c r="F21" s="145">
        <f>SUM(F16:F20)</f>
        <v>2435259</v>
      </c>
      <c r="G21" s="145">
        <f>SUM(G16:G20)</f>
        <v>389516</v>
      </c>
      <c r="H21" s="154"/>
      <c r="I21" s="154"/>
      <c r="J21" s="154"/>
      <c r="K21" s="145">
        <f>SUM(K16:K20)</f>
        <v>489500</v>
      </c>
    </row>
    <row r="22" spans="1:11" s="53" customFormat="1" ht="25.5">
      <c r="A22" s="147"/>
      <c r="B22" s="147">
        <v>75101</v>
      </c>
      <c r="C22" s="56" t="s">
        <v>658</v>
      </c>
      <c r="D22" s="142">
        <f t="shared" si="0"/>
        <v>2243</v>
      </c>
      <c r="E22" s="142">
        <v>2243</v>
      </c>
      <c r="F22" s="142"/>
      <c r="G22" s="142"/>
      <c r="H22" s="142"/>
      <c r="I22" s="142"/>
      <c r="J22" s="142"/>
      <c r="K22" s="142"/>
    </row>
    <row r="23" spans="1:11" s="53" customFormat="1" ht="38.25">
      <c r="A23" s="147">
        <v>751</v>
      </c>
      <c r="B23" s="147"/>
      <c r="C23" s="144" t="s">
        <v>659</v>
      </c>
      <c r="D23" s="145">
        <f>SUM(D22)</f>
        <v>2243</v>
      </c>
      <c r="E23" s="145">
        <f>SUM(E22)</f>
        <v>2243</v>
      </c>
      <c r="F23" s="146"/>
      <c r="G23" s="146"/>
      <c r="H23" s="146"/>
      <c r="I23" s="146"/>
      <c r="J23" s="146"/>
      <c r="K23" s="146"/>
    </row>
    <row r="24" spans="1:11" s="53" customFormat="1" ht="12.75">
      <c r="A24" s="332"/>
      <c r="B24" s="332">
        <v>75212</v>
      </c>
      <c r="C24" s="329" t="s">
        <v>660</v>
      </c>
      <c r="D24" s="330">
        <f t="shared" si="0"/>
        <v>24000</v>
      </c>
      <c r="E24" s="330">
        <v>24000</v>
      </c>
      <c r="F24" s="330"/>
      <c r="G24" s="330"/>
      <c r="H24" s="330"/>
      <c r="I24" s="330"/>
      <c r="J24" s="330"/>
      <c r="K24" s="330"/>
    </row>
    <row r="25" spans="1:11" s="53" customFormat="1" ht="12.75">
      <c r="A25" s="331">
        <v>752</v>
      </c>
      <c r="B25" s="331"/>
      <c r="C25" s="327" t="s">
        <v>661</v>
      </c>
      <c r="D25" s="148">
        <f>SUM(D24)</f>
        <v>24000</v>
      </c>
      <c r="E25" s="148">
        <f>SUM(E24)</f>
        <v>24000</v>
      </c>
      <c r="F25" s="328"/>
      <c r="G25" s="328"/>
      <c r="H25" s="328"/>
      <c r="I25" s="328"/>
      <c r="J25" s="328"/>
      <c r="K25" s="328"/>
    </row>
    <row r="26" spans="1:11" s="53" customFormat="1" ht="12.75">
      <c r="A26" s="150"/>
      <c r="B26" s="150">
        <v>75403</v>
      </c>
      <c r="C26" s="151" t="s">
        <v>662</v>
      </c>
      <c r="D26" s="142">
        <f t="shared" si="0"/>
        <v>11000</v>
      </c>
      <c r="E26" s="142">
        <v>11000</v>
      </c>
      <c r="F26" s="143"/>
      <c r="G26" s="143"/>
      <c r="H26" s="143">
        <v>11000</v>
      </c>
      <c r="I26" s="143"/>
      <c r="J26" s="143"/>
      <c r="K26" s="143"/>
    </row>
    <row r="27" spans="1:11" s="53" customFormat="1" ht="12.75">
      <c r="A27" s="150"/>
      <c r="B27" s="150">
        <v>75412</v>
      </c>
      <c r="C27" s="151" t="s">
        <v>663</v>
      </c>
      <c r="D27" s="142">
        <f t="shared" si="0"/>
        <v>285491</v>
      </c>
      <c r="E27" s="142">
        <v>161724</v>
      </c>
      <c r="F27" s="143">
        <v>21000</v>
      </c>
      <c r="G27" s="143">
        <v>4000</v>
      </c>
      <c r="H27" s="143"/>
      <c r="I27" s="143"/>
      <c r="J27" s="143"/>
      <c r="K27" s="143">
        <v>123767</v>
      </c>
    </row>
    <row r="28" spans="1:11" s="53" customFormat="1" ht="12.75">
      <c r="A28" s="150"/>
      <c r="B28" s="150">
        <v>75421</v>
      </c>
      <c r="C28" s="151" t="s">
        <v>321</v>
      </c>
      <c r="D28" s="142">
        <v>20000</v>
      </c>
      <c r="E28" s="142">
        <v>20000</v>
      </c>
      <c r="F28" s="143"/>
      <c r="G28" s="143"/>
      <c r="H28" s="143"/>
      <c r="I28" s="143"/>
      <c r="J28" s="143"/>
      <c r="K28" s="143"/>
    </row>
    <row r="29" spans="1:11" s="53" customFormat="1" ht="25.5">
      <c r="A29" s="150">
        <v>754</v>
      </c>
      <c r="B29" s="150"/>
      <c r="C29" s="153" t="s">
        <v>664</v>
      </c>
      <c r="D29" s="145">
        <f>SUM(D26:D28)</f>
        <v>316491</v>
      </c>
      <c r="E29" s="145">
        <f aca="true" t="shared" si="1" ref="E29:K29">SUM(E26:E28)</f>
        <v>192724</v>
      </c>
      <c r="F29" s="145">
        <f t="shared" si="1"/>
        <v>21000</v>
      </c>
      <c r="G29" s="145">
        <f t="shared" si="1"/>
        <v>4000</v>
      </c>
      <c r="H29" s="145">
        <f t="shared" si="1"/>
        <v>11000</v>
      </c>
      <c r="I29" s="145"/>
      <c r="J29" s="145"/>
      <c r="K29" s="145">
        <f t="shared" si="1"/>
        <v>123767</v>
      </c>
    </row>
    <row r="30" spans="1:11" s="53" customFormat="1" ht="38.25">
      <c r="A30" s="147"/>
      <c r="B30" s="147">
        <v>75702</v>
      </c>
      <c r="C30" s="56" t="s">
        <v>731</v>
      </c>
      <c r="D30" s="142">
        <f t="shared" si="0"/>
        <v>180000</v>
      </c>
      <c r="E30" s="142">
        <v>180000</v>
      </c>
      <c r="F30" s="142"/>
      <c r="G30" s="142"/>
      <c r="H30" s="142"/>
      <c r="I30" s="142">
        <v>180000</v>
      </c>
      <c r="J30" s="142"/>
      <c r="K30" s="142"/>
    </row>
    <row r="31" spans="1:11" s="53" customFormat="1" ht="51">
      <c r="A31" s="150"/>
      <c r="B31" s="150">
        <v>75704</v>
      </c>
      <c r="C31" s="151" t="s">
        <v>732</v>
      </c>
      <c r="D31" s="142">
        <f t="shared" si="0"/>
        <v>277500</v>
      </c>
      <c r="E31" s="142">
        <v>277500</v>
      </c>
      <c r="F31" s="143"/>
      <c r="G31" s="143"/>
      <c r="H31" s="143"/>
      <c r="I31" s="143"/>
      <c r="J31" s="143">
        <v>277500</v>
      </c>
      <c r="K31" s="143"/>
    </row>
    <row r="32" spans="1:11" s="53" customFormat="1" ht="12.75">
      <c r="A32" s="150">
        <v>757</v>
      </c>
      <c r="B32" s="150"/>
      <c r="C32" s="153" t="s">
        <v>733</v>
      </c>
      <c r="D32" s="145">
        <f>SUM(D30:D31)</f>
        <v>457500</v>
      </c>
      <c r="E32" s="145">
        <f>SUM(E30:E31)</f>
        <v>457500</v>
      </c>
      <c r="F32" s="154"/>
      <c r="G32" s="154"/>
      <c r="H32" s="154"/>
      <c r="I32" s="145">
        <f>SUM(I30:I31)</f>
        <v>180000</v>
      </c>
      <c r="J32" s="145">
        <f>SUM(J30:J31)</f>
        <v>277500</v>
      </c>
      <c r="K32" s="154"/>
    </row>
    <row r="33" spans="1:11" s="53" customFormat="1" ht="12.75">
      <c r="A33" s="150"/>
      <c r="B33" s="150">
        <v>75818</v>
      </c>
      <c r="C33" s="152" t="s">
        <v>734</v>
      </c>
      <c r="D33" s="142">
        <f t="shared" si="0"/>
        <v>50000</v>
      </c>
      <c r="E33" s="155">
        <v>50000</v>
      </c>
      <c r="F33" s="143"/>
      <c r="G33" s="143"/>
      <c r="H33" s="143"/>
      <c r="I33" s="156"/>
      <c r="J33" s="156"/>
      <c r="K33" s="143"/>
    </row>
    <row r="34" spans="1:11" s="53" customFormat="1" ht="12.75">
      <c r="A34" s="150">
        <v>758</v>
      </c>
      <c r="B34" s="150"/>
      <c r="C34" s="153" t="s">
        <v>735</v>
      </c>
      <c r="D34" s="145">
        <f>SUM(D33)</f>
        <v>50000</v>
      </c>
      <c r="E34" s="145">
        <f>SUM(E33)</f>
        <v>50000</v>
      </c>
      <c r="F34" s="154"/>
      <c r="G34" s="154"/>
      <c r="H34" s="154"/>
      <c r="I34" s="145"/>
      <c r="J34" s="145"/>
      <c r="K34" s="154"/>
    </row>
    <row r="35" spans="1:11" s="53" customFormat="1" ht="12.75">
      <c r="A35" s="150"/>
      <c r="B35" s="150">
        <v>80101</v>
      </c>
      <c r="C35" s="152" t="s">
        <v>736</v>
      </c>
      <c r="D35" s="142">
        <f t="shared" si="0"/>
        <v>5320582</v>
      </c>
      <c r="E35" s="155">
        <v>4804022</v>
      </c>
      <c r="F35" s="143">
        <v>3354348</v>
      </c>
      <c r="G35" s="143">
        <v>592516</v>
      </c>
      <c r="H35" s="143">
        <v>30971</v>
      </c>
      <c r="I35" s="156"/>
      <c r="J35" s="156"/>
      <c r="K35" s="143">
        <v>516560</v>
      </c>
    </row>
    <row r="36" spans="1:11" s="53" customFormat="1" ht="25.5">
      <c r="A36" s="150"/>
      <c r="B36" s="150">
        <v>80103</v>
      </c>
      <c r="C36" s="152" t="s">
        <v>737</v>
      </c>
      <c r="D36" s="142">
        <f t="shared" si="0"/>
        <v>160234</v>
      </c>
      <c r="E36" s="155">
        <v>160234</v>
      </c>
      <c r="F36" s="143">
        <v>116134</v>
      </c>
      <c r="G36" s="143">
        <v>20818</v>
      </c>
      <c r="H36" s="143">
        <v>11305</v>
      </c>
      <c r="I36" s="156"/>
      <c r="J36" s="156"/>
      <c r="K36" s="143"/>
    </row>
    <row r="37" spans="1:11" s="53" customFormat="1" ht="12.75">
      <c r="A37" s="150"/>
      <c r="B37" s="150">
        <v>80104</v>
      </c>
      <c r="C37" s="152" t="s">
        <v>738</v>
      </c>
      <c r="D37" s="142">
        <f t="shared" si="0"/>
        <v>1186388</v>
      </c>
      <c r="E37" s="155">
        <v>723828</v>
      </c>
      <c r="F37" s="143">
        <v>457370</v>
      </c>
      <c r="G37" s="143">
        <v>77425</v>
      </c>
      <c r="H37" s="143"/>
      <c r="I37" s="156"/>
      <c r="J37" s="156"/>
      <c r="K37" s="143">
        <v>462560</v>
      </c>
    </row>
    <row r="38" spans="1:11" s="53" customFormat="1" ht="12.75">
      <c r="A38" s="150"/>
      <c r="B38" s="150">
        <v>80110</v>
      </c>
      <c r="C38" s="152" t="s">
        <v>739</v>
      </c>
      <c r="D38" s="142">
        <f t="shared" si="0"/>
        <v>2152405</v>
      </c>
      <c r="E38" s="155">
        <v>2152405</v>
      </c>
      <c r="F38" s="143">
        <v>1571865</v>
      </c>
      <c r="G38" s="143">
        <v>280072</v>
      </c>
      <c r="H38" s="143"/>
      <c r="I38" s="156"/>
      <c r="J38" s="156"/>
      <c r="K38" s="143"/>
    </row>
    <row r="39" spans="1:11" s="53" customFormat="1" ht="12.75">
      <c r="A39" s="147"/>
      <c r="B39" s="147">
        <v>80113</v>
      </c>
      <c r="C39" s="149" t="s">
        <v>740</v>
      </c>
      <c r="D39" s="142">
        <f t="shared" si="0"/>
        <v>331000</v>
      </c>
      <c r="E39" s="155">
        <v>331000</v>
      </c>
      <c r="F39" s="142"/>
      <c r="G39" s="142"/>
      <c r="H39" s="142"/>
      <c r="I39" s="156"/>
      <c r="J39" s="156"/>
      <c r="K39" s="142"/>
    </row>
    <row r="40" spans="1:11" s="53" customFormat="1" ht="12.75">
      <c r="A40" s="147"/>
      <c r="B40" s="147">
        <v>80120</v>
      </c>
      <c r="C40" s="149" t="s">
        <v>741</v>
      </c>
      <c r="D40" s="142">
        <f t="shared" si="0"/>
        <v>856775</v>
      </c>
      <c r="E40" s="155">
        <v>856775</v>
      </c>
      <c r="F40" s="142">
        <v>551302</v>
      </c>
      <c r="G40" s="142">
        <v>94414</v>
      </c>
      <c r="H40" s="142"/>
      <c r="I40" s="156"/>
      <c r="J40" s="156"/>
      <c r="K40" s="142"/>
    </row>
    <row r="41" spans="1:11" s="53" customFormat="1" ht="25.5">
      <c r="A41" s="150"/>
      <c r="B41" s="150">
        <v>80146</v>
      </c>
      <c r="C41" s="152" t="s">
        <v>742</v>
      </c>
      <c r="D41" s="142">
        <f t="shared" si="0"/>
        <v>48986</v>
      </c>
      <c r="E41" s="155">
        <v>48986</v>
      </c>
      <c r="F41" s="143"/>
      <c r="G41" s="143"/>
      <c r="H41" s="143"/>
      <c r="I41" s="156"/>
      <c r="J41" s="156"/>
      <c r="K41" s="143"/>
    </row>
    <row r="42" spans="1:11" s="53" customFormat="1" ht="12.75">
      <c r="A42" s="147"/>
      <c r="B42" s="147">
        <v>80195</v>
      </c>
      <c r="C42" s="149" t="s">
        <v>644</v>
      </c>
      <c r="D42" s="142">
        <f t="shared" si="0"/>
        <v>71346</v>
      </c>
      <c r="E42" s="155">
        <v>71346</v>
      </c>
      <c r="F42" s="142"/>
      <c r="G42" s="142"/>
      <c r="H42" s="142"/>
      <c r="I42" s="156"/>
      <c r="J42" s="156"/>
      <c r="K42" s="142"/>
    </row>
    <row r="43" spans="1:11" s="53" customFormat="1" ht="12.75">
      <c r="A43" s="147">
        <v>801</v>
      </c>
      <c r="B43" s="147"/>
      <c r="C43" s="144" t="s">
        <v>743</v>
      </c>
      <c r="D43" s="145">
        <f>SUM(D35:D42)</f>
        <v>10127716</v>
      </c>
      <c r="E43" s="145">
        <f>SUM(E35:E42)</f>
        <v>9148596</v>
      </c>
      <c r="F43" s="145">
        <f aca="true" t="shared" si="2" ref="F43:K43">SUM(F35:F42)</f>
        <v>6051019</v>
      </c>
      <c r="G43" s="145">
        <f t="shared" si="2"/>
        <v>1065245</v>
      </c>
      <c r="H43" s="145">
        <f t="shared" si="2"/>
        <v>42276</v>
      </c>
      <c r="I43" s="145"/>
      <c r="J43" s="145"/>
      <c r="K43" s="145">
        <f t="shared" si="2"/>
        <v>979120</v>
      </c>
    </row>
    <row r="44" spans="1:11" s="53" customFormat="1" ht="12.75">
      <c r="A44" s="150"/>
      <c r="B44" s="150">
        <v>85153</v>
      </c>
      <c r="C44" s="152" t="s">
        <v>766</v>
      </c>
      <c r="D44" s="142">
        <f t="shared" si="0"/>
        <v>10000</v>
      </c>
      <c r="E44" s="155">
        <v>10000</v>
      </c>
      <c r="F44" s="143"/>
      <c r="G44" s="143"/>
      <c r="H44" s="143"/>
      <c r="I44" s="156"/>
      <c r="J44" s="156"/>
      <c r="K44" s="143"/>
    </row>
    <row r="45" spans="1:11" s="53" customFormat="1" ht="12.75">
      <c r="A45" s="150"/>
      <c r="B45" s="150">
        <v>85154</v>
      </c>
      <c r="C45" s="152" t="s">
        <v>767</v>
      </c>
      <c r="D45" s="142">
        <f t="shared" si="0"/>
        <v>200000</v>
      </c>
      <c r="E45" s="155">
        <v>200000</v>
      </c>
      <c r="F45" s="143">
        <v>103382</v>
      </c>
      <c r="G45" s="143">
        <v>15468</v>
      </c>
      <c r="H45" s="143"/>
      <c r="I45" s="156"/>
      <c r="J45" s="156"/>
      <c r="K45" s="143"/>
    </row>
    <row r="46" spans="1:11" s="53" customFormat="1" ht="12.75">
      <c r="A46" s="150">
        <v>851</v>
      </c>
      <c r="B46" s="150"/>
      <c r="C46" s="153" t="s">
        <v>768</v>
      </c>
      <c r="D46" s="145">
        <f>SUM(D44:D45)</f>
        <v>210000</v>
      </c>
      <c r="E46" s="145">
        <f>SUM(E44:E45)</f>
        <v>210000</v>
      </c>
      <c r="F46" s="145">
        <f>SUM(F44:F45)</f>
        <v>103382</v>
      </c>
      <c r="G46" s="145">
        <f>SUM(G44:G45)</f>
        <v>15468</v>
      </c>
      <c r="H46" s="154"/>
      <c r="I46" s="145"/>
      <c r="J46" s="145"/>
      <c r="K46" s="210"/>
    </row>
    <row r="47" spans="1:11" s="53" customFormat="1" ht="12.75">
      <c r="A47" s="150"/>
      <c r="B47" s="150">
        <v>85201</v>
      </c>
      <c r="C47" s="152" t="s">
        <v>769</v>
      </c>
      <c r="D47" s="142">
        <f t="shared" si="0"/>
        <v>15000</v>
      </c>
      <c r="E47" s="155">
        <v>15000</v>
      </c>
      <c r="F47" s="142"/>
      <c r="G47" s="142"/>
      <c r="H47" s="143"/>
      <c r="I47" s="156"/>
      <c r="J47" s="156"/>
      <c r="K47" s="143"/>
    </row>
    <row r="48" spans="1:11" s="53" customFormat="1" ht="12.75">
      <c r="A48" s="150"/>
      <c r="B48" s="150">
        <v>85202</v>
      </c>
      <c r="C48" s="152" t="s">
        <v>770</v>
      </c>
      <c r="D48" s="142">
        <f t="shared" si="0"/>
        <v>80000</v>
      </c>
      <c r="E48" s="155">
        <v>80000</v>
      </c>
      <c r="F48" s="143"/>
      <c r="G48" s="143"/>
      <c r="H48" s="143"/>
      <c r="I48" s="156"/>
      <c r="J48" s="156"/>
      <c r="K48" s="143"/>
    </row>
    <row r="49" spans="1:11" s="53" customFormat="1" ht="12.75">
      <c r="A49" s="150"/>
      <c r="B49" s="150">
        <v>85203</v>
      </c>
      <c r="C49" s="152" t="s">
        <v>771</v>
      </c>
      <c r="D49" s="142">
        <f t="shared" si="0"/>
        <v>270313</v>
      </c>
      <c r="E49" s="155">
        <v>270313</v>
      </c>
      <c r="F49" s="143"/>
      <c r="G49" s="143"/>
      <c r="H49" s="143">
        <v>270313</v>
      </c>
      <c r="I49" s="156"/>
      <c r="J49" s="156"/>
      <c r="K49" s="143"/>
    </row>
    <row r="50" spans="1:11" s="53" customFormat="1" ht="51">
      <c r="A50" s="150"/>
      <c r="B50" s="150">
        <v>85212</v>
      </c>
      <c r="C50" s="152" t="s">
        <v>772</v>
      </c>
      <c r="D50" s="142">
        <f t="shared" si="0"/>
        <v>3229860</v>
      </c>
      <c r="E50" s="155">
        <v>3229860</v>
      </c>
      <c r="F50" s="143">
        <v>60765</v>
      </c>
      <c r="G50" s="143">
        <v>38968</v>
      </c>
      <c r="H50" s="143"/>
      <c r="I50" s="156"/>
      <c r="J50" s="156"/>
      <c r="K50" s="143"/>
    </row>
    <row r="51" spans="1:11" s="53" customFormat="1" ht="94.5" customHeight="1">
      <c r="A51" s="150"/>
      <c r="B51" s="150">
        <v>85213</v>
      </c>
      <c r="C51" s="152" t="s">
        <v>656</v>
      </c>
      <c r="D51" s="142">
        <f t="shared" si="0"/>
        <v>17730</v>
      </c>
      <c r="E51" s="155">
        <v>17730</v>
      </c>
      <c r="F51" s="143"/>
      <c r="G51" s="143">
        <v>17730</v>
      </c>
      <c r="H51" s="143"/>
      <c r="I51" s="156"/>
      <c r="J51" s="156"/>
      <c r="K51" s="143"/>
    </row>
    <row r="52" spans="1:11" s="53" customFormat="1" ht="38.25">
      <c r="A52" s="150"/>
      <c r="B52" s="150">
        <v>85214</v>
      </c>
      <c r="C52" s="152" t="s">
        <v>774</v>
      </c>
      <c r="D52" s="142">
        <f t="shared" si="0"/>
        <v>513080</v>
      </c>
      <c r="E52" s="155">
        <v>513080</v>
      </c>
      <c r="F52" s="143"/>
      <c r="G52" s="143"/>
      <c r="H52" s="143"/>
      <c r="I52" s="156"/>
      <c r="J52" s="156"/>
      <c r="K52" s="143"/>
    </row>
    <row r="53" spans="1:11" s="53" customFormat="1" ht="12.75">
      <c r="A53" s="147"/>
      <c r="B53" s="147">
        <v>85215</v>
      </c>
      <c r="C53" s="149" t="s">
        <v>775</v>
      </c>
      <c r="D53" s="142">
        <f t="shared" si="0"/>
        <v>190000</v>
      </c>
      <c r="E53" s="155">
        <v>190000</v>
      </c>
      <c r="F53" s="142"/>
      <c r="G53" s="142"/>
      <c r="H53" s="142"/>
      <c r="I53" s="156"/>
      <c r="J53" s="156"/>
      <c r="K53" s="142"/>
    </row>
    <row r="54" spans="1:11" s="53" customFormat="1" ht="12.75">
      <c r="A54" s="147"/>
      <c r="B54" s="147">
        <v>85219</v>
      </c>
      <c r="C54" s="149" t="s">
        <v>776</v>
      </c>
      <c r="D54" s="142">
        <f t="shared" si="0"/>
        <v>487241</v>
      </c>
      <c r="E54" s="155">
        <v>487241</v>
      </c>
      <c r="F54" s="142">
        <v>339676</v>
      </c>
      <c r="G54" s="142">
        <v>60730</v>
      </c>
      <c r="H54" s="142"/>
      <c r="I54" s="156"/>
      <c r="J54" s="156"/>
      <c r="K54" s="142"/>
    </row>
    <row r="55" spans="1:11" s="53" customFormat="1" ht="38.25">
      <c r="A55" s="147"/>
      <c r="B55" s="147">
        <v>85220</v>
      </c>
      <c r="C55" s="149" t="s">
        <v>613</v>
      </c>
      <c r="D55" s="142">
        <f t="shared" si="0"/>
        <v>10000</v>
      </c>
      <c r="E55" s="155">
        <v>10000</v>
      </c>
      <c r="F55" s="142"/>
      <c r="G55" s="142"/>
      <c r="H55" s="142"/>
      <c r="I55" s="156"/>
      <c r="J55" s="156"/>
      <c r="K55" s="142"/>
    </row>
    <row r="56" spans="1:11" s="53" customFormat="1" ht="25.5">
      <c r="A56" s="147"/>
      <c r="B56" s="147">
        <v>85228</v>
      </c>
      <c r="C56" s="149" t="s">
        <v>777</v>
      </c>
      <c r="D56" s="142">
        <f t="shared" si="0"/>
        <v>205118</v>
      </c>
      <c r="E56" s="155">
        <v>205118</v>
      </c>
      <c r="F56" s="142">
        <v>164004</v>
      </c>
      <c r="G56" s="142">
        <v>29301</v>
      </c>
      <c r="H56" s="142"/>
      <c r="I56" s="156"/>
      <c r="J56" s="156"/>
      <c r="K56" s="142"/>
    </row>
    <row r="57" spans="1:11" s="53" customFormat="1" ht="12.75">
      <c r="A57" s="150"/>
      <c r="B57" s="150">
        <v>85295</v>
      </c>
      <c r="C57" s="152" t="s">
        <v>644</v>
      </c>
      <c r="D57" s="142">
        <f t="shared" si="0"/>
        <v>271579</v>
      </c>
      <c r="E57" s="155">
        <v>271579</v>
      </c>
      <c r="F57" s="143"/>
      <c r="G57" s="143"/>
      <c r="H57" s="143"/>
      <c r="I57" s="157"/>
      <c r="J57" s="157"/>
      <c r="K57" s="143"/>
    </row>
    <row r="58" spans="1:11" s="53" customFormat="1" ht="12.75">
      <c r="A58" s="147">
        <v>852</v>
      </c>
      <c r="B58" s="147"/>
      <c r="C58" s="144" t="s">
        <v>778</v>
      </c>
      <c r="D58" s="145">
        <f>SUM(D47:D57)</f>
        <v>5289921</v>
      </c>
      <c r="E58" s="145">
        <f>SUM(E47:E57)</f>
        <v>5289921</v>
      </c>
      <c r="F58" s="145">
        <f>SUM(F47:F57)</f>
        <v>564445</v>
      </c>
      <c r="G58" s="145">
        <f>SUM(G47:G57)</f>
        <v>146729</v>
      </c>
      <c r="H58" s="145">
        <f>SUM(H47:H57)</f>
        <v>270313</v>
      </c>
      <c r="I58" s="145"/>
      <c r="J58" s="145"/>
      <c r="K58" s="146"/>
    </row>
    <row r="59" spans="1:11" s="53" customFormat="1" ht="12.75">
      <c r="A59" s="147"/>
      <c r="B59" s="147">
        <v>85401</v>
      </c>
      <c r="C59" s="149" t="s">
        <v>779</v>
      </c>
      <c r="D59" s="142">
        <f t="shared" si="0"/>
        <v>66975</v>
      </c>
      <c r="E59" s="155">
        <v>66975</v>
      </c>
      <c r="F59" s="155">
        <v>54250</v>
      </c>
      <c r="G59" s="155">
        <v>9302</v>
      </c>
      <c r="H59" s="156"/>
      <c r="I59" s="156"/>
      <c r="J59" s="156"/>
      <c r="K59" s="142"/>
    </row>
    <row r="60" spans="1:11" s="53" customFormat="1" ht="12.75">
      <c r="A60" s="147"/>
      <c r="B60" s="147">
        <v>85415</v>
      </c>
      <c r="C60" s="149" t="s">
        <v>780</v>
      </c>
      <c r="D60" s="142">
        <f t="shared" si="0"/>
        <v>3000</v>
      </c>
      <c r="E60" s="155">
        <v>3000</v>
      </c>
      <c r="F60" s="156"/>
      <c r="G60" s="156"/>
      <c r="H60" s="156"/>
      <c r="I60" s="156"/>
      <c r="J60" s="156"/>
      <c r="K60" s="142"/>
    </row>
    <row r="61" spans="1:11" s="53" customFormat="1" ht="25.5">
      <c r="A61" s="147"/>
      <c r="B61" s="147">
        <v>85446</v>
      </c>
      <c r="C61" s="149" t="s">
        <v>742</v>
      </c>
      <c r="D61" s="142">
        <f t="shared" si="0"/>
        <v>496</v>
      </c>
      <c r="E61" s="155">
        <v>496</v>
      </c>
      <c r="F61" s="156"/>
      <c r="G61" s="156"/>
      <c r="H61" s="156"/>
      <c r="I61" s="156"/>
      <c r="J61" s="156"/>
      <c r="K61" s="142"/>
    </row>
    <row r="62" spans="1:11" s="53" customFormat="1" ht="25.5">
      <c r="A62" s="150">
        <v>854</v>
      </c>
      <c r="B62" s="150"/>
      <c r="C62" s="153" t="s">
        <v>947</v>
      </c>
      <c r="D62" s="145">
        <f>SUM(D59:D61)</f>
        <v>70471</v>
      </c>
      <c r="E62" s="145">
        <f>SUM(E59:E61)</f>
        <v>70471</v>
      </c>
      <c r="F62" s="145">
        <f>SUM(F59:F61)</f>
        <v>54250</v>
      </c>
      <c r="G62" s="145">
        <f>SUM(G59:G61)</f>
        <v>9302</v>
      </c>
      <c r="H62" s="148"/>
      <c r="I62" s="148"/>
      <c r="J62" s="148"/>
      <c r="K62" s="154"/>
    </row>
    <row r="63" spans="1:11" s="53" customFormat="1" ht="12.75">
      <c r="A63" s="150">
        <v>900</v>
      </c>
      <c r="B63" s="150">
        <v>90002</v>
      </c>
      <c r="C63" s="152" t="s">
        <v>800</v>
      </c>
      <c r="D63" s="142">
        <f aca="true" t="shared" si="3" ref="D63:D68">E63+K63</f>
        <v>29000</v>
      </c>
      <c r="E63" s="155">
        <v>29000</v>
      </c>
      <c r="F63" s="156"/>
      <c r="G63" s="156"/>
      <c r="H63" s="142">
        <v>9000</v>
      </c>
      <c r="I63" s="156"/>
      <c r="J63" s="156"/>
      <c r="K63" s="143"/>
    </row>
    <row r="64" spans="1:11" s="53" customFormat="1" ht="12.75">
      <c r="A64" s="150"/>
      <c r="B64" s="150">
        <v>90003</v>
      </c>
      <c r="C64" s="152" t="s">
        <v>219</v>
      </c>
      <c r="D64" s="142">
        <f t="shared" si="3"/>
        <v>50000</v>
      </c>
      <c r="E64" s="155">
        <v>50000</v>
      </c>
      <c r="F64" s="156"/>
      <c r="G64" s="156"/>
      <c r="H64" s="155">
        <v>50000</v>
      </c>
      <c r="I64" s="156"/>
      <c r="J64" s="156"/>
      <c r="K64" s="143"/>
    </row>
    <row r="65" spans="1:11" s="53" customFormat="1" ht="25.5">
      <c r="A65" s="150"/>
      <c r="B65" s="150">
        <v>90004</v>
      </c>
      <c r="C65" s="152" t="s">
        <v>801</v>
      </c>
      <c r="D65" s="142">
        <f t="shared" si="3"/>
        <v>129500</v>
      </c>
      <c r="E65" s="155">
        <v>129500</v>
      </c>
      <c r="F65" s="155">
        <v>1000</v>
      </c>
      <c r="G65" s="156"/>
      <c r="H65" s="155">
        <v>53000</v>
      </c>
      <c r="I65" s="156"/>
      <c r="J65" s="156"/>
      <c r="K65" s="143"/>
    </row>
    <row r="66" spans="1:11" s="53" customFormat="1" ht="12.75">
      <c r="A66" s="150"/>
      <c r="B66" s="150">
        <v>90013</v>
      </c>
      <c r="C66" s="152" t="s">
        <v>802</v>
      </c>
      <c r="D66" s="142">
        <f t="shared" si="3"/>
        <v>30000</v>
      </c>
      <c r="E66" s="155">
        <v>30000</v>
      </c>
      <c r="F66" s="156"/>
      <c r="G66" s="156"/>
      <c r="H66" s="156"/>
      <c r="I66" s="156"/>
      <c r="J66" s="156"/>
      <c r="K66" s="143"/>
    </row>
    <row r="67" spans="1:11" s="53" customFormat="1" ht="12.75">
      <c r="A67" s="150"/>
      <c r="B67" s="150">
        <v>90015</v>
      </c>
      <c r="C67" s="152" t="s">
        <v>803</v>
      </c>
      <c r="D67" s="142">
        <f t="shared" si="3"/>
        <v>502500</v>
      </c>
      <c r="E67" s="155">
        <v>315000</v>
      </c>
      <c r="F67" s="156"/>
      <c r="G67" s="156"/>
      <c r="H67" s="156"/>
      <c r="I67" s="156"/>
      <c r="J67" s="156"/>
      <c r="K67" s="143">
        <v>187500</v>
      </c>
    </row>
    <row r="68" spans="1:11" s="53" customFormat="1" ht="12.75">
      <c r="A68" s="150"/>
      <c r="B68" s="150">
        <v>90095</v>
      </c>
      <c r="C68" s="152" t="s">
        <v>644</v>
      </c>
      <c r="D68" s="142">
        <f t="shared" si="3"/>
        <v>2987171</v>
      </c>
      <c r="E68" s="155">
        <v>331170</v>
      </c>
      <c r="F68" s="155">
        <v>45000</v>
      </c>
      <c r="G68" s="156"/>
      <c r="H68" s="142">
        <v>20000</v>
      </c>
      <c r="I68" s="156"/>
      <c r="J68" s="156"/>
      <c r="K68" s="143">
        <v>2656001</v>
      </c>
    </row>
    <row r="69" spans="1:11" s="53" customFormat="1" ht="25.5">
      <c r="A69" s="150">
        <v>900</v>
      </c>
      <c r="B69" s="150"/>
      <c r="C69" s="153" t="s">
        <v>804</v>
      </c>
      <c r="D69" s="145">
        <f>SUM(D63:D68)</f>
        <v>3728171</v>
      </c>
      <c r="E69" s="145">
        <f>SUM(E63:E68)</f>
        <v>884670</v>
      </c>
      <c r="F69" s="145">
        <f>SUM(F63:F68)</f>
        <v>46000</v>
      </c>
      <c r="G69" s="145"/>
      <c r="H69" s="145">
        <f>SUM(H63:H68)</f>
        <v>132000</v>
      </c>
      <c r="I69" s="145"/>
      <c r="J69" s="145"/>
      <c r="K69" s="145">
        <f>SUM(K63:K68)</f>
        <v>2843501</v>
      </c>
    </row>
    <row r="70" spans="1:11" s="53" customFormat="1" ht="12.75">
      <c r="A70" s="150"/>
      <c r="B70" s="150">
        <v>92113</v>
      </c>
      <c r="C70" s="152" t="s">
        <v>805</v>
      </c>
      <c r="D70" s="142">
        <f t="shared" si="0"/>
        <v>405000</v>
      </c>
      <c r="E70" s="155">
        <v>405000</v>
      </c>
      <c r="F70" s="156"/>
      <c r="G70" s="156"/>
      <c r="H70" s="155">
        <v>405000</v>
      </c>
      <c r="I70" s="156"/>
      <c r="J70" s="156"/>
      <c r="K70" s="143"/>
    </row>
    <row r="71" spans="1:11" s="53" customFormat="1" ht="25.5">
      <c r="A71" s="150">
        <v>921</v>
      </c>
      <c r="B71" s="150"/>
      <c r="C71" s="153" t="s">
        <v>806</v>
      </c>
      <c r="D71" s="145">
        <f>SUM(D70)</f>
        <v>405000</v>
      </c>
      <c r="E71" s="145">
        <f>SUM(E70)</f>
        <v>405000</v>
      </c>
      <c r="F71" s="145"/>
      <c r="G71" s="145"/>
      <c r="H71" s="145">
        <f>SUM(H70)</f>
        <v>405000</v>
      </c>
      <c r="I71" s="145"/>
      <c r="J71" s="145"/>
      <c r="K71" s="154"/>
    </row>
    <row r="72" spans="1:11" s="53" customFormat="1" ht="25.5">
      <c r="A72" s="150"/>
      <c r="B72" s="150">
        <v>92605</v>
      </c>
      <c r="C72" s="152" t="s">
        <v>807</v>
      </c>
      <c r="D72" s="142">
        <f t="shared" si="0"/>
        <v>298364</v>
      </c>
      <c r="E72" s="155">
        <v>263364</v>
      </c>
      <c r="F72" s="155">
        <v>88701</v>
      </c>
      <c r="G72" s="155">
        <v>14663</v>
      </c>
      <c r="H72" s="155">
        <v>74000</v>
      </c>
      <c r="I72" s="156"/>
      <c r="J72" s="156"/>
      <c r="K72" s="143">
        <v>35000</v>
      </c>
    </row>
    <row r="73" spans="1:11" s="53" customFormat="1" ht="12.75">
      <c r="A73" s="150"/>
      <c r="B73" s="150">
        <v>92695</v>
      </c>
      <c r="C73" s="152" t="s">
        <v>644</v>
      </c>
      <c r="D73" s="142">
        <f t="shared" si="0"/>
        <v>1000</v>
      </c>
      <c r="E73" s="155">
        <v>1000</v>
      </c>
      <c r="F73" s="155"/>
      <c r="G73" s="155"/>
      <c r="H73" s="155">
        <v>1000</v>
      </c>
      <c r="I73" s="156"/>
      <c r="J73" s="156"/>
      <c r="K73" s="143"/>
    </row>
    <row r="74" spans="1:11" s="53" customFormat="1" ht="12.75">
      <c r="A74" s="150">
        <v>926</v>
      </c>
      <c r="B74" s="150"/>
      <c r="C74" s="153" t="s">
        <v>808</v>
      </c>
      <c r="D74" s="145">
        <f>SUM(D72:D73)</f>
        <v>299364</v>
      </c>
      <c r="E74" s="145">
        <f aca="true" t="shared" si="4" ref="E74:K74">SUM(E72:E73)</f>
        <v>264364</v>
      </c>
      <c r="F74" s="145">
        <f t="shared" si="4"/>
        <v>88701</v>
      </c>
      <c r="G74" s="145">
        <f t="shared" si="4"/>
        <v>14663</v>
      </c>
      <c r="H74" s="145">
        <f t="shared" si="4"/>
        <v>75000</v>
      </c>
      <c r="I74" s="145"/>
      <c r="J74" s="145"/>
      <c r="K74" s="145">
        <f t="shared" si="4"/>
        <v>35000</v>
      </c>
    </row>
    <row r="75" spans="1:11" s="57" customFormat="1" ht="24.75" customHeight="1">
      <c r="A75" s="360" t="s">
        <v>481</v>
      </c>
      <c r="B75" s="361"/>
      <c r="C75" s="362"/>
      <c r="D75" s="158">
        <f>D10+D13+D15+D21+D23+D25+D29+D32+D34+D43+D46+D58+D62+D69+D71+D74</f>
        <v>27374845</v>
      </c>
      <c r="E75" s="158">
        <f aca="true" t="shared" si="5" ref="E75:K75">E10+E13+E15+E21+E23+E25+E29+E32+E34+E43+E46+E58+E62+E69+E71+E74</f>
        <v>22656957</v>
      </c>
      <c r="F75" s="158">
        <f>F10+F13+F15+F21+F23+F25+F29+F32+F34+F43+F46+F58+F62+F69+F71+F74</f>
        <v>9400947</v>
      </c>
      <c r="G75" s="158">
        <f>G10+G13+G15+G21+G23+G25+G29+G32+G34+G43+G46+G58+G62+G69+G71+G74</f>
        <v>1644923</v>
      </c>
      <c r="H75" s="158">
        <f t="shared" si="5"/>
        <v>1585589</v>
      </c>
      <c r="I75" s="158">
        <f t="shared" si="5"/>
        <v>180000</v>
      </c>
      <c r="J75" s="158">
        <f t="shared" si="5"/>
        <v>277500</v>
      </c>
      <c r="K75" s="158">
        <f t="shared" si="5"/>
        <v>4717888</v>
      </c>
    </row>
  </sheetData>
  <sheetProtection/>
  <mergeCells count="10">
    <mergeCell ref="A75:C75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Miejskiej w  Sędziszowie nr XVI/171/2008 
z dnia  22 lutego 2008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0" zoomScaleNormal="75" zoomScalePageLayoutView="0" workbookViewId="0" topLeftCell="A16">
      <selection activeCell="D19" sqref="D1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2.125" style="1" customWidth="1"/>
    <col min="6" max="6" width="11.25390625" style="1" customWidth="1"/>
    <col min="7" max="7" width="13.875" style="1" customWidth="1"/>
    <col min="8" max="8" width="11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12.375" style="1" customWidth="1"/>
    <col min="13" max="13" width="14.125" style="1" customWidth="1"/>
    <col min="14" max="14" width="10.00390625" style="1" customWidth="1"/>
    <col min="15" max="15" width="14.625" style="1" customWidth="1"/>
    <col min="16" max="16384" width="9.125" style="1" customWidth="1"/>
  </cols>
  <sheetData>
    <row r="1" spans="1:15" ht="18">
      <c r="A1" s="365" t="s">
        <v>541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" t="s">
        <v>372</v>
      </c>
    </row>
    <row r="3" spans="1:15" s="47" customFormat="1" ht="19.5" customHeight="1">
      <c r="A3" s="366" t="s">
        <v>422</v>
      </c>
      <c r="B3" s="366" t="s">
        <v>329</v>
      </c>
      <c r="C3" s="366" t="s">
        <v>371</v>
      </c>
      <c r="D3" s="367" t="s">
        <v>498</v>
      </c>
      <c r="E3" s="367" t="s">
        <v>423</v>
      </c>
      <c r="F3" s="369" t="s">
        <v>542</v>
      </c>
      <c r="G3" s="372" t="s">
        <v>451</v>
      </c>
      <c r="H3" s="372"/>
      <c r="I3" s="372"/>
      <c r="J3" s="372"/>
      <c r="K3" s="372"/>
      <c r="L3" s="372"/>
      <c r="M3" s="372"/>
      <c r="N3" s="368"/>
      <c r="O3" s="367" t="s">
        <v>429</v>
      </c>
    </row>
    <row r="4" spans="1:15" s="47" customFormat="1" ht="19.5" customHeight="1">
      <c r="A4" s="366"/>
      <c r="B4" s="366"/>
      <c r="C4" s="366"/>
      <c r="D4" s="367"/>
      <c r="E4" s="367"/>
      <c r="F4" s="370"/>
      <c r="G4" s="368" t="s">
        <v>543</v>
      </c>
      <c r="H4" s="367" t="s">
        <v>632</v>
      </c>
      <c r="I4" s="367"/>
      <c r="J4" s="367"/>
      <c r="K4" s="367"/>
      <c r="L4" s="367" t="s">
        <v>420</v>
      </c>
      <c r="M4" s="367" t="s">
        <v>544</v>
      </c>
      <c r="N4" s="369" t="s">
        <v>545</v>
      </c>
      <c r="O4" s="367"/>
    </row>
    <row r="5" spans="1:15" s="47" customFormat="1" ht="29.25" customHeight="1">
      <c r="A5" s="366"/>
      <c r="B5" s="366"/>
      <c r="C5" s="366"/>
      <c r="D5" s="367"/>
      <c r="E5" s="367"/>
      <c r="F5" s="370"/>
      <c r="G5" s="368"/>
      <c r="H5" s="367" t="s">
        <v>518</v>
      </c>
      <c r="I5" s="367" t="s">
        <v>496</v>
      </c>
      <c r="J5" s="367" t="s">
        <v>519</v>
      </c>
      <c r="K5" s="367" t="s">
        <v>497</v>
      </c>
      <c r="L5" s="367"/>
      <c r="M5" s="367"/>
      <c r="N5" s="370"/>
      <c r="O5" s="367"/>
    </row>
    <row r="6" spans="1:15" s="47" customFormat="1" ht="19.5" customHeight="1">
      <c r="A6" s="366"/>
      <c r="B6" s="366"/>
      <c r="C6" s="366"/>
      <c r="D6" s="367"/>
      <c r="E6" s="367"/>
      <c r="F6" s="370"/>
      <c r="G6" s="368"/>
      <c r="H6" s="367"/>
      <c r="I6" s="367"/>
      <c r="J6" s="367"/>
      <c r="K6" s="367"/>
      <c r="L6" s="367"/>
      <c r="M6" s="367"/>
      <c r="N6" s="370"/>
      <c r="O6" s="367"/>
    </row>
    <row r="7" spans="1:15" s="47" customFormat="1" ht="19.5" customHeight="1">
      <c r="A7" s="366"/>
      <c r="B7" s="366"/>
      <c r="C7" s="366"/>
      <c r="D7" s="367"/>
      <c r="E7" s="367"/>
      <c r="F7" s="371"/>
      <c r="G7" s="368"/>
      <c r="H7" s="367"/>
      <c r="I7" s="367"/>
      <c r="J7" s="367"/>
      <c r="K7" s="367"/>
      <c r="L7" s="367"/>
      <c r="M7" s="367"/>
      <c r="N7" s="371"/>
      <c r="O7" s="367"/>
    </row>
    <row r="8" spans="1:15" ht="7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</row>
    <row r="9" spans="1:15" ht="51">
      <c r="A9" s="68" t="s">
        <v>339</v>
      </c>
      <c r="B9" s="125" t="s">
        <v>617</v>
      </c>
      <c r="C9" s="125" t="s">
        <v>615</v>
      </c>
      <c r="D9" s="69" t="s">
        <v>37</v>
      </c>
      <c r="E9" s="82">
        <f>F9+G9+L9+M9</f>
        <v>1098935</v>
      </c>
      <c r="F9" s="83">
        <v>77935</v>
      </c>
      <c r="G9" s="84">
        <v>2000</v>
      </c>
      <c r="H9" s="84"/>
      <c r="I9" s="84">
        <v>2000</v>
      </c>
      <c r="J9" s="79" t="s">
        <v>430</v>
      </c>
      <c r="K9" s="83"/>
      <c r="L9" s="83">
        <v>509500</v>
      </c>
      <c r="M9" s="83">
        <v>509500</v>
      </c>
      <c r="N9" s="76"/>
      <c r="O9" s="323" t="s">
        <v>436</v>
      </c>
    </row>
    <row r="10" spans="1:15" ht="51">
      <c r="A10" s="22" t="s">
        <v>340</v>
      </c>
      <c r="B10" s="126" t="s">
        <v>617</v>
      </c>
      <c r="C10" s="126" t="s">
        <v>615</v>
      </c>
      <c r="D10" s="67" t="s">
        <v>533</v>
      </c>
      <c r="E10" s="82">
        <f>F10+G10+L10+M10</f>
        <v>129516</v>
      </c>
      <c r="F10" s="82">
        <v>9516</v>
      </c>
      <c r="G10" s="82">
        <v>120000</v>
      </c>
      <c r="H10" s="82"/>
      <c r="I10" s="82">
        <v>30000</v>
      </c>
      <c r="J10" s="127" t="s">
        <v>534</v>
      </c>
      <c r="K10" s="82"/>
      <c r="L10" s="82"/>
      <c r="M10" s="82"/>
      <c r="N10" s="75"/>
      <c r="O10" s="323" t="s">
        <v>436</v>
      </c>
    </row>
    <row r="11" spans="1:15" ht="67.5">
      <c r="A11" s="22" t="s">
        <v>341</v>
      </c>
      <c r="B11" s="126" t="s">
        <v>617</v>
      </c>
      <c r="C11" s="126" t="s">
        <v>615</v>
      </c>
      <c r="D11" s="67" t="s">
        <v>535</v>
      </c>
      <c r="E11" s="82">
        <f>F11+G11+L11+M11</f>
        <v>200000</v>
      </c>
      <c r="F11" s="82">
        <v>5612</v>
      </c>
      <c r="G11" s="82">
        <v>15000</v>
      </c>
      <c r="H11" s="82"/>
      <c r="I11" s="82">
        <v>15000</v>
      </c>
      <c r="J11" s="127" t="s">
        <v>430</v>
      </c>
      <c r="K11" s="82"/>
      <c r="L11" s="82">
        <v>179388</v>
      </c>
      <c r="M11" s="82"/>
      <c r="N11" s="75"/>
      <c r="O11" s="323" t="s">
        <v>436</v>
      </c>
    </row>
    <row r="12" spans="1:15" ht="51">
      <c r="A12" s="70"/>
      <c r="B12" s="71"/>
      <c r="C12" s="71"/>
      <c r="D12" s="101" t="s">
        <v>598</v>
      </c>
      <c r="E12" s="102">
        <f>SUM(E9:E11)</f>
        <v>1428451</v>
      </c>
      <c r="F12" s="102">
        <f>SUM(F9:F11)</f>
        <v>93063</v>
      </c>
      <c r="G12" s="102">
        <f>SUM(G9:G11)</f>
        <v>137000</v>
      </c>
      <c r="H12" s="102">
        <f>SUM(H9:H11)</f>
        <v>0</v>
      </c>
      <c r="I12" s="102">
        <f>SUM(I9:I11)</f>
        <v>47000</v>
      </c>
      <c r="J12" s="128" t="s">
        <v>38</v>
      </c>
      <c r="K12" s="102"/>
      <c r="L12" s="102">
        <f>SUM(L9:L11)</f>
        <v>688888</v>
      </c>
      <c r="M12" s="102">
        <f>SUM(M9:M11)</f>
        <v>509500</v>
      </c>
      <c r="N12" s="77"/>
      <c r="O12" s="77"/>
    </row>
    <row r="13" spans="1:15" ht="56.25">
      <c r="A13" s="22" t="s">
        <v>339</v>
      </c>
      <c r="B13" s="66">
        <v>600</v>
      </c>
      <c r="C13" s="66">
        <v>60016</v>
      </c>
      <c r="D13" s="67" t="s">
        <v>679</v>
      </c>
      <c r="E13" s="82">
        <f>F13+G13+L13+M13</f>
        <v>623640</v>
      </c>
      <c r="F13" s="82">
        <v>21688</v>
      </c>
      <c r="G13" s="82">
        <v>9000</v>
      </c>
      <c r="H13" s="82"/>
      <c r="I13" s="82">
        <v>9000</v>
      </c>
      <c r="J13" s="127" t="s">
        <v>430</v>
      </c>
      <c r="K13" s="82"/>
      <c r="L13" s="82">
        <v>592952</v>
      </c>
      <c r="M13" s="82"/>
      <c r="N13" s="75"/>
      <c r="O13" s="323" t="s">
        <v>436</v>
      </c>
    </row>
    <row r="14" spans="1:15" ht="56.25">
      <c r="A14" s="22" t="s">
        <v>340</v>
      </c>
      <c r="B14" s="66">
        <v>600</v>
      </c>
      <c r="C14" s="66">
        <v>60016</v>
      </c>
      <c r="D14" s="67" t="s">
        <v>680</v>
      </c>
      <c r="E14" s="82">
        <f>F14+G14+L14+M14</f>
        <v>937700</v>
      </c>
      <c r="F14" s="82">
        <v>19700</v>
      </c>
      <c r="G14" s="82">
        <v>1000</v>
      </c>
      <c r="H14" s="82"/>
      <c r="I14" s="82">
        <v>1000</v>
      </c>
      <c r="J14" s="127" t="s">
        <v>430</v>
      </c>
      <c r="K14" s="82"/>
      <c r="L14" s="82">
        <v>917000</v>
      </c>
      <c r="M14" s="82"/>
      <c r="N14" s="75"/>
      <c r="O14" s="333" t="s">
        <v>436</v>
      </c>
    </row>
    <row r="15" spans="1:15" ht="112.5">
      <c r="A15" s="22" t="s">
        <v>341</v>
      </c>
      <c r="B15" s="66">
        <v>600</v>
      </c>
      <c r="C15" s="66">
        <v>60016</v>
      </c>
      <c r="D15" s="67" t="s">
        <v>681</v>
      </c>
      <c r="E15" s="82">
        <f>F15+G15+L15+M15</f>
        <v>47827864</v>
      </c>
      <c r="F15" s="82">
        <v>700728</v>
      </c>
      <c r="G15" s="82">
        <v>50000</v>
      </c>
      <c r="H15" s="82"/>
      <c r="I15" s="82">
        <v>50000</v>
      </c>
      <c r="J15" s="127" t="s">
        <v>430</v>
      </c>
      <c r="K15" s="82"/>
      <c r="L15" s="82">
        <v>20125200</v>
      </c>
      <c r="M15" s="82">
        <v>26951936</v>
      </c>
      <c r="N15" s="75"/>
      <c r="O15" s="323" t="s">
        <v>436</v>
      </c>
    </row>
    <row r="16" spans="1:15" ht="51">
      <c r="A16" s="70"/>
      <c r="B16" s="71"/>
      <c r="C16" s="71"/>
      <c r="D16" s="101" t="s">
        <v>599</v>
      </c>
      <c r="E16" s="102">
        <f>SUM(E13:E15)</f>
        <v>49389204</v>
      </c>
      <c r="F16" s="102">
        <f>SUM(F13:F15)</f>
        <v>742116</v>
      </c>
      <c r="G16" s="102">
        <f>SUM(G13:G15)</f>
        <v>60000</v>
      </c>
      <c r="H16" s="102"/>
      <c r="I16" s="102">
        <f>SUM(I13:I15)</f>
        <v>60000</v>
      </c>
      <c r="J16" s="128" t="s">
        <v>430</v>
      </c>
      <c r="K16" s="102"/>
      <c r="L16" s="102">
        <f>SUM(L13:L15)</f>
        <v>21635152</v>
      </c>
      <c r="M16" s="102">
        <f>SUM(M13:M15)</f>
        <v>26951936</v>
      </c>
      <c r="N16" s="77"/>
      <c r="O16" s="77"/>
    </row>
    <row r="17" spans="1:15" ht="51">
      <c r="A17" s="22" t="s">
        <v>339</v>
      </c>
      <c r="B17" s="66">
        <v>750</v>
      </c>
      <c r="C17" s="66">
        <v>75023</v>
      </c>
      <c r="D17" s="124" t="s">
        <v>682</v>
      </c>
      <c r="E17" s="103">
        <f>G17+L17+M17+F17</f>
        <v>6773120</v>
      </c>
      <c r="F17" s="103">
        <v>10330</v>
      </c>
      <c r="G17" s="103">
        <v>40000</v>
      </c>
      <c r="H17" s="103"/>
      <c r="I17" s="103">
        <v>40000</v>
      </c>
      <c r="J17" s="127" t="s">
        <v>430</v>
      </c>
      <c r="K17" s="89"/>
      <c r="L17" s="82">
        <v>4000000</v>
      </c>
      <c r="M17" s="103">
        <v>2722790</v>
      </c>
      <c r="N17" s="92"/>
      <c r="O17" s="323" t="s">
        <v>436</v>
      </c>
    </row>
    <row r="18" spans="1:15" ht="51">
      <c r="A18" s="70"/>
      <c r="B18" s="90"/>
      <c r="C18" s="90"/>
      <c r="D18" s="101" t="s">
        <v>623</v>
      </c>
      <c r="E18" s="102">
        <f>SUM(E17:E17)</f>
        <v>6773120</v>
      </c>
      <c r="F18" s="102">
        <f>SUM(F17:F17)</f>
        <v>10330</v>
      </c>
      <c r="G18" s="102">
        <f>SUM(G17:G17)</f>
        <v>40000</v>
      </c>
      <c r="H18" s="102"/>
      <c r="I18" s="102">
        <f>SUM(I17:I17)</f>
        <v>40000</v>
      </c>
      <c r="J18" s="128" t="s">
        <v>430</v>
      </c>
      <c r="K18" s="104"/>
      <c r="L18" s="102">
        <f>SUM(L17:L17)</f>
        <v>4000000</v>
      </c>
      <c r="M18" s="102">
        <f>SUM(M17:M17)</f>
        <v>2722790</v>
      </c>
      <c r="N18" s="105"/>
      <c r="O18" s="91"/>
    </row>
    <row r="19" spans="1:15" ht="56.25">
      <c r="A19" s="22" t="s">
        <v>339</v>
      </c>
      <c r="B19" s="129">
        <v>801</v>
      </c>
      <c r="C19" s="129">
        <v>80101</v>
      </c>
      <c r="D19" s="124" t="s">
        <v>683</v>
      </c>
      <c r="E19" s="103">
        <f>G19+L19+M19+F19</f>
        <v>510000</v>
      </c>
      <c r="F19" s="316">
        <v>2440</v>
      </c>
      <c r="G19" s="103">
        <v>507560</v>
      </c>
      <c r="H19" s="103"/>
      <c r="I19" s="103">
        <v>329060</v>
      </c>
      <c r="J19" s="130" t="s">
        <v>92</v>
      </c>
      <c r="K19" s="89"/>
      <c r="L19" s="88"/>
      <c r="M19" s="89"/>
      <c r="N19" s="17"/>
      <c r="O19" s="323" t="s">
        <v>436</v>
      </c>
    </row>
    <row r="20" spans="1:15" ht="51">
      <c r="A20" s="22" t="s">
        <v>346</v>
      </c>
      <c r="B20" s="129">
        <v>801</v>
      </c>
      <c r="C20" s="129">
        <v>80104</v>
      </c>
      <c r="D20" s="124" t="s">
        <v>684</v>
      </c>
      <c r="E20" s="103">
        <f>G20+L20+M20+F20</f>
        <v>440000</v>
      </c>
      <c r="F20" s="316">
        <v>2440</v>
      </c>
      <c r="G20" s="103">
        <v>437560</v>
      </c>
      <c r="H20" s="103"/>
      <c r="I20" s="103">
        <v>283560</v>
      </c>
      <c r="J20" s="130" t="s">
        <v>93</v>
      </c>
      <c r="K20" s="89"/>
      <c r="L20" s="88"/>
      <c r="M20" s="89"/>
      <c r="N20" s="17"/>
      <c r="O20" s="323" t="s">
        <v>436</v>
      </c>
    </row>
    <row r="21" spans="1:15" ht="51">
      <c r="A21" s="70"/>
      <c r="B21" s="71"/>
      <c r="C21" s="71"/>
      <c r="D21" s="101" t="s">
        <v>624</v>
      </c>
      <c r="E21" s="102">
        <f>SUM(E19:E20)</f>
        <v>950000</v>
      </c>
      <c r="F21" s="102">
        <f>SUM(F19:F20)</f>
        <v>4880</v>
      </c>
      <c r="G21" s="102">
        <f>SUM(G19:G20)</f>
        <v>945120</v>
      </c>
      <c r="H21" s="102"/>
      <c r="I21" s="102">
        <f>SUM(I19:I20)</f>
        <v>612620</v>
      </c>
      <c r="J21" s="128" t="s">
        <v>94</v>
      </c>
      <c r="K21" s="102"/>
      <c r="L21" s="102"/>
      <c r="M21" s="102"/>
      <c r="N21" s="77"/>
      <c r="O21" s="77"/>
    </row>
    <row r="22" spans="1:15" ht="112.5">
      <c r="A22" s="72" t="s">
        <v>339</v>
      </c>
      <c r="B22" s="73">
        <v>900</v>
      </c>
      <c r="C22" s="73">
        <v>90015</v>
      </c>
      <c r="D22" s="131" t="s">
        <v>685</v>
      </c>
      <c r="E22" s="132">
        <f aca="true" t="shared" si="0" ref="E22:E27">G22+L22+M22+F22</f>
        <v>34587</v>
      </c>
      <c r="F22" s="133">
        <v>2587</v>
      </c>
      <c r="G22" s="133">
        <v>32000</v>
      </c>
      <c r="H22" s="133"/>
      <c r="I22" s="211">
        <v>32000</v>
      </c>
      <c r="J22" s="130" t="s">
        <v>430</v>
      </c>
      <c r="K22" s="134"/>
      <c r="L22" s="134"/>
      <c r="M22" s="134"/>
      <c r="N22" s="78"/>
      <c r="O22" s="323" t="s">
        <v>436</v>
      </c>
    </row>
    <row r="23" spans="1:15" ht="90">
      <c r="A23" s="72" t="s">
        <v>340</v>
      </c>
      <c r="B23" s="73">
        <v>900</v>
      </c>
      <c r="C23" s="73">
        <v>90015</v>
      </c>
      <c r="D23" s="131" t="s">
        <v>686</v>
      </c>
      <c r="E23" s="133">
        <f t="shared" si="0"/>
        <v>33000</v>
      </c>
      <c r="F23" s="133"/>
      <c r="G23" s="133">
        <v>13000</v>
      </c>
      <c r="H23" s="133"/>
      <c r="I23" s="211">
        <v>13000</v>
      </c>
      <c r="J23" s="130" t="s">
        <v>430</v>
      </c>
      <c r="K23" s="134"/>
      <c r="L23" s="211">
        <v>20000</v>
      </c>
      <c r="M23" s="134"/>
      <c r="N23" s="78"/>
      <c r="O23" s="323" t="s">
        <v>436</v>
      </c>
    </row>
    <row r="24" spans="1:15" ht="114.75" customHeight="1">
      <c r="A24" s="72" t="s">
        <v>341</v>
      </c>
      <c r="B24" s="73">
        <v>900</v>
      </c>
      <c r="C24" s="73">
        <v>90015</v>
      </c>
      <c r="D24" s="131" t="s">
        <v>689</v>
      </c>
      <c r="E24" s="133">
        <f t="shared" si="0"/>
        <v>182000</v>
      </c>
      <c r="F24" s="133"/>
      <c r="G24" s="133">
        <v>62000</v>
      </c>
      <c r="H24" s="133"/>
      <c r="I24" s="211">
        <v>62000</v>
      </c>
      <c r="J24" s="130" t="s">
        <v>430</v>
      </c>
      <c r="K24" s="134"/>
      <c r="L24" s="211">
        <v>60000</v>
      </c>
      <c r="M24" s="211">
        <v>60000</v>
      </c>
      <c r="N24" s="78"/>
      <c r="O24" s="323" t="s">
        <v>436</v>
      </c>
    </row>
    <row r="25" spans="1:15" ht="84" customHeight="1">
      <c r="A25" s="72" t="s">
        <v>328</v>
      </c>
      <c r="B25" s="73">
        <v>900</v>
      </c>
      <c r="C25" s="73">
        <v>90015</v>
      </c>
      <c r="D25" s="131" t="s">
        <v>695</v>
      </c>
      <c r="E25" s="133">
        <f t="shared" si="0"/>
        <v>30753</v>
      </c>
      <c r="F25" s="133">
        <v>4753</v>
      </c>
      <c r="G25" s="133">
        <v>12000</v>
      </c>
      <c r="H25" s="133"/>
      <c r="I25" s="211">
        <v>12000</v>
      </c>
      <c r="J25" s="130" t="s">
        <v>430</v>
      </c>
      <c r="K25" s="134"/>
      <c r="L25" s="211">
        <v>14000</v>
      </c>
      <c r="M25" s="134"/>
      <c r="N25" s="78"/>
      <c r="O25" s="333" t="s">
        <v>436</v>
      </c>
    </row>
    <row r="26" spans="1:15" ht="98.25" customHeight="1">
      <c r="A26" s="72">
        <v>5</v>
      </c>
      <c r="B26" s="73">
        <v>900</v>
      </c>
      <c r="C26" s="73">
        <v>90015</v>
      </c>
      <c r="D26" s="131" t="s">
        <v>687</v>
      </c>
      <c r="E26" s="133">
        <f t="shared" si="0"/>
        <v>12753</v>
      </c>
      <c r="F26" s="133">
        <v>4753</v>
      </c>
      <c r="G26" s="133">
        <v>8000</v>
      </c>
      <c r="H26" s="133"/>
      <c r="I26" s="211">
        <v>8000</v>
      </c>
      <c r="J26" s="130" t="s">
        <v>430</v>
      </c>
      <c r="K26" s="134"/>
      <c r="L26" s="134"/>
      <c r="M26" s="134"/>
      <c r="N26" s="78"/>
      <c r="O26" s="323" t="s">
        <v>436</v>
      </c>
    </row>
    <row r="27" spans="1:15" ht="222.75" customHeight="1">
      <c r="A27" s="72">
        <v>6</v>
      </c>
      <c r="B27" s="73">
        <v>900</v>
      </c>
      <c r="C27" s="73">
        <v>90015</v>
      </c>
      <c r="D27" s="131" t="s">
        <v>39</v>
      </c>
      <c r="E27" s="133">
        <f t="shared" si="0"/>
        <v>40000</v>
      </c>
      <c r="F27" s="133"/>
      <c r="G27" s="133">
        <v>35000</v>
      </c>
      <c r="H27" s="133"/>
      <c r="I27" s="211">
        <v>35000</v>
      </c>
      <c r="J27" s="130" t="s">
        <v>430</v>
      </c>
      <c r="K27" s="134"/>
      <c r="L27" s="134">
        <v>5000</v>
      </c>
      <c r="M27" s="134"/>
      <c r="N27" s="78"/>
      <c r="O27" s="323" t="s">
        <v>436</v>
      </c>
    </row>
    <row r="28" spans="1:15" ht="58.5" customHeight="1">
      <c r="A28" s="72">
        <v>7</v>
      </c>
      <c r="B28" s="73">
        <v>900</v>
      </c>
      <c r="C28" s="73">
        <v>90095</v>
      </c>
      <c r="D28" s="131" t="s">
        <v>688</v>
      </c>
      <c r="E28" s="133">
        <v>10051</v>
      </c>
      <c r="F28" s="133">
        <v>51</v>
      </c>
      <c r="G28" s="133">
        <v>10000</v>
      </c>
      <c r="H28" s="133"/>
      <c r="I28" s="211">
        <v>10000</v>
      </c>
      <c r="J28" s="130" t="s">
        <v>430</v>
      </c>
      <c r="K28" s="134"/>
      <c r="L28" s="134"/>
      <c r="M28" s="134"/>
      <c r="N28" s="78"/>
      <c r="O28" s="333" t="s">
        <v>436</v>
      </c>
    </row>
    <row r="29" spans="1:15" ht="101.25">
      <c r="A29" s="22">
        <v>8</v>
      </c>
      <c r="B29" s="66">
        <v>900</v>
      </c>
      <c r="C29" s="66">
        <v>90095</v>
      </c>
      <c r="D29" s="67" t="s">
        <v>690</v>
      </c>
      <c r="E29" s="86">
        <f aca="true" t="shared" si="1" ref="E29:E34">F29+G29+L29+M29</f>
        <v>2924628</v>
      </c>
      <c r="F29" s="86">
        <v>1710391</v>
      </c>
      <c r="G29" s="86">
        <v>1214237</v>
      </c>
      <c r="H29" s="103"/>
      <c r="I29" s="89">
        <v>258808</v>
      </c>
      <c r="J29" s="127" t="s">
        <v>192</v>
      </c>
      <c r="K29" s="82"/>
      <c r="L29" s="82"/>
      <c r="M29" s="82"/>
      <c r="N29" s="75"/>
      <c r="O29" s="333" t="s">
        <v>436</v>
      </c>
    </row>
    <row r="30" spans="1:15" ht="135">
      <c r="A30" s="22">
        <v>9</v>
      </c>
      <c r="B30" s="66">
        <v>900</v>
      </c>
      <c r="C30" s="66">
        <v>90095</v>
      </c>
      <c r="D30" s="67" t="s">
        <v>691</v>
      </c>
      <c r="E30" s="86">
        <f>F30+G30+L30+M30+N30</f>
        <v>38613082</v>
      </c>
      <c r="F30" s="86">
        <v>209496</v>
      </c>
      <c r="G30" s="82">
        <v>65764</v>
      </c>
      <c r="H30" s="82"/>
      <c r="I30" s="82">
        <v>65764</v>
      </c>
      <c r="J30" s="127" t="s">
        <v>430</v>
      </c>
      <c r="K30" s="82"/>
      <c r="L30" s="82">
        <v>8337822</v>
      </c>
      <c r="M30" s="82">
        <v>15000000</v>
      </c>
      <c r="N30" s="75">
        <v>15000000</v>
      </c>
      <c r="O30" s="333" t="s">
        <v>436</v>
      </c>
    </row>
    <row r="31" spans="1:15" ht="90">
      <c r="A31" s="72">
        <v>10</v>
      </c>
      <c r="B31" s="73">
        <v>900</v>
      </c>
      <c r="C31" s="73">
        <v>90095</v>
      </c>
      <c r="D31" s="74" t="s">
        <v>692</v>
      </c>
      <c r="E31" s="86">
        <f t="shared" si="1"/>
        <v>3500000</v>
      </c>
      <c r="F31" s="86">
        <v>17080</v>
      </c>
      <c r="G31" s="86">
        <v>1000</v>
      </c>
      <c r="H31" s="86"/>
      <c r="I31" s="86">
        <v>1000</v>
      </c>
      <c r="J31" s="135" t="s">
        <v>430</v>
      </c>
      <c r="K31" s="86"/>
      <c r="L31" s="86">
        <v>2000000</v>
      </c>
      <c r="M31" s="86">
        <v>1481920</v>
      </c>
      <c r="N31" s="78"/>
      <c r="O31" s="323" t="s">
        <v>436</v>
      </c>
    </row>
    <row r="32" spans="1:15" ht="78.75">
      <c r="A32" s="22">
        <v>11</v>
      </c>
      <c r="B32" s="66">
        <v>900</v>
      </c>
      <c r="C32" s="66">
        <v>90095</v>
      </c>
      <c r="D32" s="124" t="s">
        <v>693</v>
      </c>
      <c r="E32" s="86">
        <f>F32+G32+L32+M32+N32</f>
        <v>3482000</v>
      </c>
      <c r="F32" s="103">
        <v>4000</v>
      </c>
      <c r="G32" s="103"/>
      <c r="H32" s="103"/>
      <c r="I32" s="89"/>
      <c r="J32" s="127" t="s">
        <v>430</v>
      </c>
      <c r="K32" s="89"/>
      <c r="L32" s="103"/>
      <c r="M32" s="103"/>
      <c r="N32" s="75">
        <v>3478000</v>
      </c>
      <c r="O32" s="333" t="s">
        <v>436</v>
      </c>
    </row>
    <row r="33" spans="1:15" ht="51">
      <c r="A33" s="70"/>
      <c r="B33" s="90"/>
      <c r="C33" s="90"/>
      <c r="D33" s="101" t="s">
        <v>625</v>
      </c>
      <c r="E33" s="102">
        <f>SUM(E22:E32)</f>
        <v>48862854</v>
      </c>
      <c r="F33" s="102">
        <f>SUM(F22:F32)</f>
        <v>1953111</v>
      </c>
      <c r="G33" s="102">
        <f>SUM(G22:G32)</f>
        <v>1453001</v>
      </c>
      <c r="H33" s="102"/>
      <c r="I33" s="102">
        <f>SUM(I22:I32)</f>
        <v>497572</v>
      </c>
      <c r="J33" s="128" t="s">
        <v>194</v>
      </c>
      <c r="K33" s="104"/>
      <c r="L33" s="102">
        <f>SUM(L22:L32)</f>
        <v>10436822</v>
      </c>
      <c r="M33" s="102">
        <f>SUM(M22:M32)</f>
        <v>16541920</v>
      </c>
      <c r="N33" s="102">
        <f>SUM(N22:N32)</f>
        <v>18478000</v>
      </c>
      <c r="O33" s="91"/>
    </row>
    <row r="34" spans="1:15" ht="69" customHeight="1">
      <c r="A34" s="22">
        <v>1</v>
      </c>
      <c r="B34" s="66">
        <v>926</v>
      </c>
      <c r="C34" s="66">
        <v>92605</v>
      </c>
      <c r="D34" s="67" t="s">
        <v>694</v>
      </c>
      <c r="E34" s="86">
        <f t="shared" si="1"/>
        <v>18159940</v>
      </c>
      <c r="F34" s="82">
        <v>159940</v>
      </c>
      <c r="G34" s="103">
        <v>5000</v>
      </c>
      <c r="H34" s="103"/>
      <c r="I34" s="103">
        <v>5000</v>
      </c>
      <c r="J34" s="127" t="s">
        <v>430</v>
      </c>
      <c r="K34" s="89"/>
      <c r="L34" s="82">
        <v>9000000</v>
      </c>
      <c r="M34" s="103">
        <v>8995000</v>
      </c>
      <c r="N34" s="92" t="s">
        <v>609</v>
      </c>
      <c r="O34" s="323" t="s">
        <v>436</v>
      </c>
    </row>
    <row r="35" spans="1:15" ht="51">
      <c r="A35" s="70"/>
      <c r="B35" s="90"/>
      <c r="C35" s="90"/>
      <c r="D35" s="101" t="s">
        <v>626</v>
      </c>
      <c r="E35" s="102">
        <f>SUM(E34)</f>
        <v>18159940</v>
      </c>
      <c r="F35" s="314">
        <f>SUM(F34)</f>
        <v>159940</v>
      </c>
      <c r="G35" s="106">
        <f>SUM(G34)</f>
        <v>5000</v>
      </c>
      <c r="H35" s="106"/>
      <c r="I35" s="106">
        <f>SUM(I34)</f>
        <v>5000</v>
      </c>
      <c r="J35" s="128" t="s">
        <v>430</v>
      </c>
      <c r="K35" s="104"/>
      <c r="L35" s="102">
        <f>SUM(L34)</f>
        <v>9000000</v>
      </c>
      <c r="M35" s="315">
        <f>SUM(M34)</f>
        <v>8995000</v>
      </c>
      <c r="N35" s="91"/>
      <c r="O35" s="91"/>
    </row>
    <row r="36" spans="1:15" s="326" customFormat="1" ht="51">
      <c r="A36" s="373" t="s">
        <v>503</v>
      </c>
      <c r="B36" s="373"/>
      <c r="C36" s="373"/>
      <c r="D36" s="373"/>
      <c r="E36" s="110">
        <f>E12+E16+E18+E21+E33+E35</f>
        <v>125563569</v>
      </c>
      <c r="F36" s="110">
        <f>F12+F16+F18+F21+F33+F35</f>
        <v>2963440</v>
      </c>
      <c r="G36" s="110">
        <f>G12+G16+G18+G21+G33+G35</f>
        <v>2640121</v>
      </c>
      <c r="H36" s="110">
        <f>H12+H16+H18+H21+H33+H35</f>
        <v>0</v>
      </c>
      <c r="I36" s="110">
        <f>I12+I16+I18+I21+I33+I35</f>
        <v>1262192</v>
      </c>
      <c r="J36" s="324" t="s">
        <v>40</v>
      </c>
      <c r="K36" s="325"/>
      <c r="L36" s="110">
        <f>L12+L16+L18+L21+L33+L35</f>
        <v>45760862</v>
      </c>
      <c r="M36" s="110">
        <f>M12+M16+M18+M21+M33+M35</f>
        <v>55721146</v>
      </c>
      <c r="N36" s="110">
        <f>N12+N16+N18+N21+N33+N35</f>
        <v>18478000</v>
      </c>
      <c r="O36" s="62"/>
    </row>
    <row r="38" ht="12.75">
      <c r="A38" s="1" t="s">
        <v>444</v>
      </c>
    </row>
    <row r="39" ht="12.75">
      <c r="A39" s="1" t="s">
        <v>431</v>
      </c>
    </row>
    <row r="40" ht="12.75">
      <c r="A40" s="1" t="s">
        <v>432</v>
      </c>
    </row>
    <row r="41" ht="12.75">
      <c r="A41" s="1" t="s">
        <v>95</v>
      </c>
    </row>
    <row r="42" ht="12.75">
      <c r="A42" s="1" t="s">
        <v>193</v>
      </c>
    </row>
  </sheetData>
  <sheetProtection/>
  <mergeCells count="19">
    <mergeCell ref="G3:N3"/>
    <mergeCell ref="L4:L7"/>
    <mergeCell ref="A36:D36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1.2598425196850394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Sędziszowie Nr XVI/171/2008 
z dnia 22 lutego 2008 roku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6">
      <selection activeCell="G40" sqref="G4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6" width="12.00390625" style="1" customWidth="1"/>
    <col min="7" max="7" width="13.253906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65" t="s">
        <v>561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0.5" customHeight="1">
      <c r="A2" s="11"/>
      <c r="B2" s="11"/>
      <c r="C2" s="11"/>
      <c r="D2" s="11"/>
      <c r="E2" s="11"/>
      <c r="F2" s="11"/>
      <c r="G2" s="11"/>
      <c r="H2" s="11"/>
      <c r="I2" s="11"/>
      <c r="J2" s="8" t="s">
        <v>372</v>
      </c>
    </row>
    <row r="3" spans="1:10" s="47" customFormat="1" ht="19.5" customHeight="1">
      <c r="A3" s="374" t="s">
        <v>422</v>
      </c>
      <c r="B3" s="374" t="s">
        <v>329</v>
      </c>
      <c r="C3" s="374" t="s">
        <v>371</v>
      </c>
      <c r="D3" s="375" t="s">
        <v>597</v>
      </c>
      <c r="E3" s="375" t="s">
        <v>451</v>
      </c>
      <c r="F3" s="375"/>
      <c r="G3" s="375"/>
      <c r="H3" s="375"/>
      <c r="I3" s="375"/>
      <c r="J3" s="375" t="s">
        <v>429</v>
      </c>
    </row>
    <row r="4" spans="1:10" s="47" customFormat="1" ht="19.5" customHeight="1">
      <c r="A4" s="374"/>
      <c r="B4" s="374"/>
      <c r="C4" s="374"/>
      <c r="D4" s="375"/>
      <c r="E4" s="375" t="s">
        <v>560</v>
      </c>
      <c r="F4" s="375" t="s">
        <v>632</v>
      </c>
      <c r="G4" s="375"/>
      <c r="H4" s="375"/>
      <c r="I4" s="375"/>
      <c r="J4" s="375"/>
    </row>
    <row r="5" spans="1:10" s="47" customFormat="1" ht="29.25" customHeight="1">
      <c r="A5" s="374"/>
      <c r="B5" s="374"/>
      <c r="C5" s="374"/>
      <c r="D5" s="375"/>
      <c r="E5" s="375"/>
      <c r="F5" s="375" t="s">
        <v>518</v>
      </c>
      <c r="G5" s="375" t="s">
        <v>496</v>
      </c>
      <c r="H5" s="375" t="s">
        <v>520</v>
      </c>
      <c r="I5" s="375" t="s">
        <v>497</v>
      </c>
      <c r="J5" s="375"/>
    </row>
    <row r="6" spans="1:10" s="47" customFormat="1" ht="19.5" customHeight="1">
      <c r="A6" s="374"/>
      <c r="B6" s="374"/>
      <c r="C6" s="374"/>
      <c r="D6" s="375"/>
      <c r="E6" s="375"/>
      <c r="F6" s="375"/>
      <c r="G6" s="375"/>
      <c r="H6" s="375"/>
      <c r="I6" s="375"/>
      <c r="J6" s="375"/>
    </row>
    <row r="7" spans="1:10" s="47" customFormat="1" ht="12.75">
      <c r="A7" s="374"/>
      <c r="B7" s="374"/>
      <c r="C7" s="374"/>
      <c r="D7" s="375"/>
      <c r="E7" s="375"/>
      <c r="F7" s="375"/>
      <c r="G7" s="375"/>
      <c r="H7" s="375"/>
      <c r="I7" s="375"/>
      <c r="J7" s="375"/>
    </row>
    <row r="8" spans="1:10" ht="12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96" customHeight="1">
      <c r="A9" s="32" t="s">
        <v>339</v>
      </c>
      <c r="B9" s="98" t="s">
        <v>617</v>
      </c>
      <c r="C9" s="98" t="s">
        <v>616</v>
      </c>
      <c r="D9" s="96" t="s">
        <v>627</v>
      </c>
      <c r="E9" s="97">
        <f>SUM(F9:I9)</f>
        <v>50000</v>
      </c>
      <c r="F9" s="97">
        <v>50000</v>
      </c>
      <c r="G9" s="97"/>
      <c r="H9" s="48" t="s">
        <v>610</v>
      </c>
      <c r="I9" s="93"/>
      <c r="J9" s="95" t="s">
        <v>628</v>
      </c>
    </row>
    <row r="10" spans="1:10" ht="58.5" customHeight="1">
      <c r="A10" s="22"/>
      <c r="B10" s="88"/>
      <c r="C10" s="116"/>
      <c r="D10" s="117" t="s">
        <v>629</v>
      </c>
      <c r="E10" s="100">
        <f>SUM(F9:I9)</f>
        <v>50000</v>
      </c>
      <c r="F10" s="100">
        <f>SUM(F9)</f>
        <v>50000</v>
      </c>
      <c r="G10" s="100"/>
      <c r="H10" s="348" t="s">
        <v>610</v>
      </c>
      <c r="I10" s="118"/>
      <c r="J10" s="119"/>
    </row>
    <row r="11" spans="1:10" ht="109.5" customHeight="1">
      <c r="A11" s="22">
        <v>1</v>
      </c>
      <c r="B11" s="88">
        <v>750</v>
      </c>
      <c r="C11" s="116">
        <v>75023</v>
      </c>
      <c r="D11" s="120" t="s">
        <v>562</v>
      </c>
      <c r="E11" s="121">
        <v>200000</v>
      </c>
      <c r="F11" s="121"/>
      <c r="G11" s="121">
        <v>200000</v>
      </c>
      <c r="H11" s="99" t="s">
        <v>610</v>
      </c>
      <c r="I11" s="118"/>
      <c r="J11" s="119" t="s">
        <v>628</v>
      </c>
    </row>
    <row r="12" spans="1:10" ht="90">
      <c r="A12" s="22">
        <v>2</v>
      </c>
      <c r="B12" s="88">
        <v>750</v>
      </c>
      <c r="C12" s="116">
        <v>75023</v>
      </c>
      <c r="D12" s="120" t="s">
        <v>563</v>
      </c>
      <c r="E12" s="121">
        <v>10000</v>
      </c>
      <c r="F12" s="121"/>
      <c r="G12" s="121">
        <v>10000</v>
      </c>
      <c r="H12" s="99" t="s">
        <v>610</v>
      </c>
      <c r="I12" s="118"/>
      <c r="J12" s="119" t="s">
        <v>628</v>
      </c>
    </row>
    <row r="13" spans="1:10" ht="75" customHeight="1">
      <c r="A13" s="22">
        <v>3</v>
      </c>
      <c r="B13" s="88">
        <v>750</v>
      </c>
      <c r="C13" s="116">
        <v>75023</v>
      </c>
      <c r="D13" s="120" t="s">
        <v>990</v>
      </c>
      <c r="E13" s="121">
        <v>56000</v>
      </c>
      <c r="F13" s="121"/>
      <c r="G13" s="121">
        <v>56000</v>
      </c>
      <c r="H13" s="99" t="s">
        <v>610</v>
      </c>
      <c r="I13" s="118"/>
      <c r="J13" s="119" t="s">
        <v>628</v>
      </c>
    </row>
    <row r="14" spans="1:10" ht="59.25" customHeight="1">
      <c r="A14" s="22">
        <v>4</v>
      </c>
      <c r="B14" s="88">
        <v>750</v>
      </c>
      <c r="C14" s="116">
        <v>75023</v>
      </c>
      <c r="D14" s="120" t="s">
        <v>713</v>
      </c>
      <c r="E14" s="121">
        <v>10000</v>
      </c>
      <c r="F14" s="121"/>
      <c r="G14" s="121">
        <v>10000</v>
      </c>
      <c r="H14" s="99" t="s">
        <v>610</v>
      </c>
      <c r="I14" s="118"/>
      <c r="J14" s="119" t="s">
        <v>628</v>
      </c>
    </row>
    <row r="15" spans="1:10" ht="102" customHeight="1">
      <c r="A15" s="22">
        <v>5</v>
      </c>
      <c r="B15" s="88">
        <v>750</v>
      </c>
      <c r="C15" s="116">
        <v>75023</v>
      </c>
      <c r="D15" s="120" t="s">
        <v>564</v>
      </c>
      <c r="E15" s="121">
        <v>34000</v>
      </c>
      <c r="F15" s="121"/>
      <c r="G15" s="121">
        <v>34000</v>
      </c>
      <c r="H15" s="99" t="s">
        <v>610</v>
      </c>
      <c r="I15" s="118"/>
      <c r="J15" s="119" t="s">
        <v>628</v>
      </c>
    </row>
    <row r="16" spans="1:10" ht="56.25" customHeight="1">
      <c r="A16" s="22">
        <v>6</v>
      </c>
      <c r="B16" s="88">
        <v>750</v>
      </c>
      <c r="C16" s="116">
        <v>75023</v>
      </c>
      <c r="D16" s="120" t="s">
        <v>565</v>
      </c>
      <c r="E16" s="121">
        <f>SUM(F16:I16)</f>
        <v>14500</v>
      </c>
      <c r="F16" s="121"/>
      <c r="G16" s="121">
        <v>14500</v>
      </c>
      <c r="H16" s="99" t="s">
        <v>610</v>
      </c>
      <c r="I16" s="118"/>
      <c r="J16" s="119" t="s">
        <v>628</v>
      </c>
    </row>
    <row r="17" spans="1:10" ht="60.75" customHeight="1">
      <c r="A17" s="22">
        <v>7</v>
      </c>
      <c r="B17" s="88">
        <v>750</v>
      </c>
      <c r="C17" s="116">
        <v>75023</v>
      </c>
      <c r="D17" s="120" t="s">
        <v>566</v>
      </c>
      <c r="E17" s="121">
        <v>5000</v>
      </c>
      <c r="F17" s="121"/>
      <c r="G17" s="121">
        <v>5000</v>
      </c>
      <c r="H17" s="99" t="s">
        <v>610</v>
      </c>
      <c r="I17" s="118"/>
      <c r="J17" s="119" t="s">
        <v>628</v>
      </c>
    </row>
    <row r="18" spans="1:10" ht="60.75" customHeight="1">
      <c r="A18" s="22">
        <v>8</v>
      </c>
      <c r="B18" s="88">
        <v>750</v>
      </c>
      <c r="C18" s="116">
        <v>75023</v>
      </c>
      <c r="D18" s="120" t="s">
        <v>567</v>
      </c>
      <c r="E18" s="121">
        <v>24000</v>
      </c>
      <c r="F18" s="121"/>
      <c r="G18" s="121">
        <v>24000</v>
      </c>
      <c r="H18" s="99" t="s">
        <v>610</v>
      </c>
      <c r="I18" s="118"/>
      <c r="J18" s="119" t="s">
        <v>628</v>
      </c>
    </row>
    <row r="19" spans="1:10" ht="60.75" customHeight="1">
      <c r="A19" s="22">
        <v>9</v>
      </c>
      <c r="B19" s="88">
        <v>750</v>
      </c>
      <c r="C19" s="116">
        <v>75023</v>
      </c>
      <c r="D19" s="120" t="s">
        <v>568</v>
      </c>
      <c r="E19" s="121">
        <v>35000</v>
      </c>
      <c r="F19" s="121">
        <v>31964</v>
      </c>
      <c r="G19" s="121">
        <v>3036</v>
      </c>
      <c r="H19" s="99" t="s">
        <v>610</v>
      </c>
      <c r="I19" s="118"/>
      <c r="J19" s="119" t="s">
        <v>628</v>
      </c>
    </row>
    <row r="20" spans="1:10" ht="60.75" customHeight="1">
      <c r="A20" s="22">
        <v>10</v>
      </c>
      <c r="B20" s="88">
        <v>750</v>
      </c>
      <c r="C20" s="116">
        <v>75023</v>
      </c>
      <c r="D20" s="120" t="s">
        <v>569</v>
      </c>
      <c r="E20" s="121">
        <v>61000</v>
      </c>
      <c r="F20" s="121">
        <v>61000</v>
      </c>
      <c r="G20" s="121"/>
      <c r="H20" s="99" t="s">
        <v>610</v>
      </c>
      <c r="I20" s="118"/>
      <c r="J20" s="119" t="s">
        <v>628</v>
      </c>
    </row>
    <row r="21" spans="1:10" ht="57" customHeight="1">
      <c r="A21" s="22"/>
      <c r="B21" s="88"/>
      <c r="C21" s="116"/>
      <c r="D21" s="117" t="s">
        <v>630</v>
      </c>
      <c r="E21" s="100">
        <f>SUM(E11:E20)</f>
        <v>449500</v>
      </c>
      <c r="F21" s="100">
        <f>SUM(F11:F20)</f>
        <v>92964</v>
      </c>
      <c r="G21" s="100">
        <f>SUM(G11:G20)</f>
        <v>356536</v>
      </c>
      <c r="H21" s="225" t="s">
        <v>610</v>
      </c>
      <c r="I21" s="118"/>
      <c r="J21" s="119"/>
    </row>
    <row r="22" spans="1:10" ht="60.75" customHeight="1">
      <c r="A22" s="22">
        <v>1</v>
      </c>
      <c r="B22" s="88">
        <v>754</v>
      </c>
      <c r="C22" s="116">
        <v>75412</v>
      </c>
      <c r="D22" s="120" t="s">
        <v>991</v>
      </c>
      <c r="E22" s="121">
        <v>8000</v>
      </c>
      <c r="F22" s="121">
        <v>8000</v>
      </c>
      <c r="G22" s="121"/>
      <c r="H22" s="99" t="s">
        <v>610</v>
      </c>
      <c r="I22" s="118"/>
      <c r="J22" s="119" t="s">
        <v>628</v>
      </c>
    </row>
    <row r="23" spans="1:10" ht="73.5" customHeight="1">
      <c r="A23" s="22">
        <v>2</v>
      </c>
      <c r="B23" s="88">
        <v>754</v>
      </c>
      <c r="C23" s="116">
        <v>75412</v>
      </c>
      <c r="D23" s="120" t="s">
        <v>591</v>
      </c>
      <c r="E23" s="121">
        <v>13000</v>
      </c>
      <c r="F23" s="121">
        <v>13000</v>
      </c>
      <c r="G23" s="121"/>
      <c r="H23" s="99" t="s">
        <v>610</v>
      </c>
      <c r="I23" s="118"/>
      <c r="J23" s="119" t="s">
        <v>628</v>
      </c>
    </row>
    <row r="24" spans="1:10" ht="117.75" customHeight="1">
      <c r="A24" s="22">
        <v>3</v>
      </c>
      <c r="B24" s="88">
        <v>754</v>
      </c>
      <c r="C24" s="116">
        <v>75412</v>
      </c>
      <c r="D24" s="120" t="s">
        <v>992</v>
      </c>
      <c r="E24" s="121">
        <v>52767</v>
      </c>
      <c r="F24" s="121"/>
      <c r="G24" s="121"/>
      <c r="H24" s="99" t="s">
        <v>998</v>
      </c>
      <c r="I24" s="118"/>
      <c r="J24" s="119" t="s">
        <v>628</v>
      </c>
    </row>
    <row r="25" spans="1:10" ht="63" customHeight="1">
      <c r="A25" s="22">
        <v>4</v>
      </c>
      <c r="B25" s="88">
        <v>754</v>
      </c>
      <c r="C25" s="116">
        <v>75412</v>
      </c>
      <c r="D25" s="120" t="s">
        <v>999</v>
      </c>
      <c r="E25" s="121">
        <v>50000</v>
      </c>
      <c r="F25" s="121">
        <v>50000</v>
      </c>
      <c r="G25" s="121"/>
      <c r="H25" s="99" t="s">
        <v>610</v>
      </c>
      <c r="I25" s="118"/>
      <c r="J25" s="119" t="s">
        <v>628</v>
      </c>
    </row>
    <row r="26" spans="1:10" ht="60" customHeight="1">
      <c r="A26" s="22"/>
      <c r="B26" s="88"/>
      <c r="C26" s="116"/>
      <c r="D26" s="117" t="s">
        <v>570</v>
      </c>
      <c r="E26" s="100">
        <f>SUM(E22:E25)</f>
        <v>123767</v>
      </c>
      <c r="F26" s="100">
        <f>SUM(F22:F25)</f>
        <v>71000</v>
      </c>
      <c r="G26" s="100"/>
      <c r="H26" s="225" t="s">
        <v>998</v>
      </c>
      <c r="I26" s="118"/>
      <c r="J26" s="347"/>
    </row>
    <row r="27" spans="1:10" ht="52.5" customHeight="1">
      <c r="A27" s="22">
        <v>1</v>
      </c>
      <c r="B27" s="88">
        <v>801</v>
      </c>
      <c r="C27" s="116">
        <v>80101</v>
      </c>
      <c r="D27" s="120" t="s">
        <v>571</v>
      </c>
      <c r="E27" s="121">
        <v>9000</v>
      </c>
      <c r="F27" s="121">
        <v>9000</v>
      </c>
      <c r="G27" s="121"/>
      <c r="H27" s="99" t="s">
        <v>610</v>
      </c>
      <c r="I27" s="118"/>
      <c r="J27" s="119" t="s">
        <v>628</v>
      </c>
    </row>
    <row r="28" spans="1:10" ht="52.5" customHeight="1">
      <c r="A28" s="22">
        <v>2</v>
      </c>
      <c r="B28" s="88">
        <v>801</v>
      </c>
      <c r="C28" s="116">
        <v>80104</v>
      </c>
      <c r="D28" s="120" t="s">
        <v>572</v>
      </c>
      <c r="E28" s="121">
        <v>25000</v>
      </c>
      <c r="F28" s="121">
        <v>25000</v>
      </c>
      <c r="G28" s="121"/>
      <c r="H28" s="99" t="s">
        <v>610</v>
      </c>
      <c r="I28" s="118"/>
      <c r="J28" s="119" t="s">
        <v>628</v>
      </c>
    </row>
    <row r="29" spans="1:10" ht="59.25" customHeight="1">
      <c r="A29" s="22"/>
      <c r="B29" s="88"/>
      <c r="C29" s="116"/>
      <c r="D29" s="117" t="s">
        <v>134</v>
      </c>
      <c r="E29" s="100">
        <f>SUM(E27:E28)</f>
        <v>34000</v>
      </c>
      <c r="F29" s="100">
        <f>SUM(F27:F28)</f>
        <v>34000</v>
      </c>
      <c r="G29" s="100"/>
      <c r="H29" s="225" t="s">
        <v>610</v>
      </c>
      <c r="I29" s="118"/>
      <c r="J29" s="119"/>
    </row>
    <row r="30" spans="1:10" ht="49.5" customHeight="1">
      <c r="A30" s="22">
        <v>1</v>
      </c>
      <c r="B30" s="88">
        <v>900</v>
      </c>
      <c r="C30" s="116">
        <v>90015</v>
      </c>
      <c r="D30" s="122" t="s">
        <v>573</v>
      </c>
      <c r="E30" s="123">
        <v>9500</v>
      </c>
      <c r="F30" s="123">
        <v>9500</v>
      </c>
      <c r="G30" s="123"/>
      <c r="H30" s="99" t="s">
        <v>610</v>
      </c>
      <c r="I30" s="118"/>
      <c r="J30" s="119" t="s">
        <v>628</v>
      </c>
    </row>
    <row r="31" spans="1:10" ht="73.5" customHeight="1">
      <c r="A31" s="22">
        <v>2</v>
      </c>
      <c r="B31" s="88">
        <v>900</v>
      </c>
      <c r="C31" s="116">
        <v>90015</v>
      </c>
      <c r="D31" s="122" t="s">
        <v>574</v>
      </c>
      <c r="E31" s="123">
        <v>16000</v>
      </c>
      <c r="F31" s="123">
        <v>16000</v>
      </c>
      <c r="G31" s="123"/>
      <c r="H31" s="99" t="s">
        <v>610</v>
      </c>
      <c r="I31" s="118"/>
      <c r="J31" s="119" t="s">
        <v>628</v>
      </c>
    </row>
    <row r="32" spans="1:10" ht="89.25" customHeight="1">
      <c r="A32" s="22">
        <v>3</v>
      </c>
      <c r="B32" s="88">
        <v>900</v>
      </c>
      <c r="C32" s="116">
        <v>90095</v>
      </c>
      <c r="D32" s="122" t="s">
        <v>592</v>
      </c>
      <c r="E32" s="123">
        <v>570000</v>
      </c>
      <c r="F32" s="123">
        <v>142500</v>
      </c>
      <c r="G32" s="121"/>
      <c r="H32" s="99" t="s">
        <v>997</v>
      </c>
      <c r="I32" s="118"/>
      <c r="J32" s="119" t="s">
        <v>628</v>
      </c>
    </row>
    <row r="33" spans="1:10" ht="117" customHeight="1">
      <c r="A33" s="22">
        <v>4</v>
      </c>
      <c r="B33" s="88">
        <v>900</v>
      </c>
      <c r="C33" s="116">
        <v>90095</v>
      </c>
      <c r="D33" s="122" t="s">
        <v>593</v>
      </c>
      <c r="E33" s="123">
        <v>575000</v>
      </c>
      <c r="F33" s="123">
        <v>143750</v>
      </c>
      <c r="G33" s="121"/>
      <c r="H33" s="99" t="s">
        <v>996</v>
      </c>
      <c r="I33" s="118"/>
      <c r="J33" s="119" t="s">
        <v>628</v>
      </c>
    </row>
    <row r="34" spans="1:10" ht="62.25" customHeight="1">
      <c r="A34" s="22">
        <v>5</v>
      </c>
      <c r="B34" s="88">
        <v>900</v>
      </c>
      <c r="C34" s="116">
        <v>90095</v>
      </c>
      <c r="D34" s="122" t="s">
        <v>1000</v>
      </c>
      <c r="E34" s="123">
        <v>45000</v>
      </c>
      <c r="F34" s="123">
        <v>45000</v>
      </c>
      <c r="G34" s="121"/>
      <c r="H34" s="99" t="s">
        <v>610</v>
      </c>
      <c r="I34" s="118"/>
      <c r="J34" s="119" t="s">
        <v>628</v>
      </c>
    </row>
    <row r="35" spans="1:10" ht="62.25" customHeight="1">
      <c r="A35" s="22">
        <v>6</v>
      </c>
      <c r="B35" s="88">
        <v>900</v>
      </c>
      <c r="C35" s="116">
        <v>90095</v>
      </c>
      <c r="D35" s="122" t="s">
        <v>1001</v>
      </c>
      <c r="E35" s="123">
        <v>45000</v>
      </c>
      <c r="F35" s="123">
        <v>45000</v>
      </c>
      <c r="G35" s="121"/>
      <c r="H35" s="99" t="s">
        <v>610</v>
      </c>
      <c r="I35" s="118"/>
      <c r="J35" s="119" t="s">
        <v>628</v>
      </c>
    </row>
    <row r="36" spans="1:10" ht="62.25" customHeight="1">
      <c r="A36" s="22">
        <v>7</v>
      </c>
      <c r="B36" s="88">
        <v>900</v>
      </c>
      <c r="C36" s="116">
        <v>90095</v>
      </c>
      <c r="D36" s="122" t="s">
        <v>245</v>
      </c>
      <c r="E36" s="123">
        <v>130000</v>
      </c>
      <c r="F36" s="123">
        <v>130000</v>
      </c>
      <c r="G36" s="121"/>
      <c r="H36" s="99" t="s">
        <v>610</v>
      </c>
      <c r="I36" s="118"/>
      <c r="J36" s="119" t="s">
        <v>628</v>
      </c>
    </row>
    <row r="37" spans="1:10" ht="66" customHeight="1">
      <c r="A37" s="22"/>
      <c r="B37" s="88"/>
      <c r="C37" s="116"/>
      <c r="D37" s="117" t="s">
        <v>631</v>
      </c>
      <c r="E37" s="100">
        <f>SUM(E30:E36)</f>
        <v>1390500</v>
      </c>
      <c r="F37" s="100">
        <f>SUM(F30:F36)</f>
        <v>531750</v>
      </c>
      <c r="G37" s="100"/>
      <c r="H37" s="225" t="s">
        <v>995</v>
      </c>
      <c r="I37" s="118"/>
      <c r="J37" s="119"/>
    </row>
    <row r="38" spans="1:10" ht="73.5" customHeight="1">
      <c r="A38" s="22">
        <v>1</v>
      </c>
      <c r="B38" s="88">
        <v>926</v>
      </c>
      <c r="C38" s="116">
        <v>92605</v>
      </c>
      <c r="D38" s="120" t="s">
        <v>35</v>
      </c>
      <c r="E38" s="121">
        <v>30000</v>
      </c>
      <c r="F38" s="121">
        <v>30000</v>
      </c>
      <c r="G38" s="121"/>
      <c r="H38" s="99" t="s">
        <v>610</v>
      </c>
      <c r="I38" s="118"/>
      <c r="J38" s="119" t="s">
        <v>628</v>
      </c>
    </row>
    <row r="39" spans="1:10" ht="59.25" customHeight="1">
      <c r="A39" s="22"/>
      <c r="B39" s="88"/>
      <c r="C39" s="116"/>
      <c r="D39" s="117" t="s">
        <v>36</v>
      </c>
      <c r="E39" s="100">
        <f>SUM(E38:E38)</f>
        <v>30000</v>
      </c>
      <c r="F39" s="100">
        <f>SUM(F38:F38)</f>
        <v>30000</v>
      </c>
      <c r="G39" s="100"/>
      <c r="H39" s="225" t="s">
        <v>610</v>
      </c>
      <c r="I39" s="118"/>
      <c r="J39" s="119"/>
    </row>
    <row r="40" spans="1:10" ht="73.5" customHeight="1">
      <c r="A40" s="376" t="s">
        <v>503</v>
      </c>
      <c r="B40" s="376"/>
      <c r="C40" s="376"/>
      <c r="D40" s="376"/>
      <c r="E40" s="100">
        <f>E10+E21+E29+E37+E26+E39</f>
        <v>2077767</v>
      </c>
      <c r="F40" s="100">
        <f>F10+F21+F29+F37+F26+F39</f>
        <v>809714</v>
      </c>
      <c r="G40" s="100">
        <f>G10+G21+G29+G37+G26+G39</f>
        <v>356536</v>
      </c>
      <c r="H40" s="225" t="s">
        <v>994</v>
      </c>
      <c r="I40" s="17"/>
      <c r="J40" s="62"/>
    </row>
    <row r="41" ht="12.75">
      <c r="F41" s="223"/>
    </row>
    <row r="42" spans="1:6" ht="12.75">
      <c r="A42" s="1" t="s">
        <v>444</v>
      </c>
      <c r="F42" s="224"/>
    </row>
    <row r="43" ht="12.75">
      <c r="A43" s="1" t="s">
        <v>431</v>
      </c>
    </row>
    <row r="44" ht="12.75">
      <c r="A44" s="1" t="s">
        <v>432</v>
      </c>
    </row>
    <row r="45" ht="12.75">
      <c r="A45" s="1" t="s">
        <v>948</v>
      </c>
    </row>
    <row r="46" spans="1:3" ht="12.75">
      <c r="A46" s="1" t="s">
        <v>443</v>
      </c>
      <c r="C46" s="1" t="s">
        <v>993</v>
      </c>
    </row>
  </sheetData>
  <sheetProtection/>
  <mergeCells count="14">
    <mergeCell ref="A40:D40"/>
    <mergeCell ref="G5:G7"/>
    <mergeCell ref="H5:H7"/>
    <mergeCell ref="I5:I7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Miejskiej w Sędziszowie Nr XVI/171/2008
z dnia 22 lutego 2008 roku 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625" style="291" customWidth="1"/>
    <col min="2" max="2" width="43.25390625" style="291" customWidth="1"/>
    <col min="3" max="3" width="9.875" style="291" customWidth="1"/>
    <col min="4" max="16384" width="9.125" style="291" customWidth="1"/>
  </cols>
  <sheetData>
    <row r="1" s="290" customFormat="1" ht="12">
      <c r="C1" s="290" t="s">
        <v>670</v>
      </c>
    </row>
    <row r="2" s="290" customFormat="1" ht="12">
      <c r="C2" s="290" t="s">
        <v>928</v>
      </c>
    </row>
    <row r="3" s="290" customFormat="1" ht="12">
      <c r="C3" s="290" t="s">
        <v>927</v>
      </c>
    </row>
    <row r="4" s="290" customFormat="1" ht="12">
      <c r="C4" s="290" t="s">
        <v>926</v>
      </c>
    </row>
    <row r="5" ht="15.75">
      <c r="C5" s="292"/>
    </row>
    <row r="7" spans="1:6" ht="25.5" customHeight="1">
      <c r="A7" s="378" t="s">
        <v>671</v>
      </c>
      <c r="B7" s="378"/>
      <c r="C7" s="378"/>
      <c r="D7" s="378"/>
      <c r="E7" s="378"/>
      <c r="F7" s="378"/>
    </row>
    <row r="8" spans="1:6" ht="25.5" customHeight="1">
      <c r="A8" s="293"/>
      <c r="B8" s="293"/>
      <c r="C8" s="293"/>
      <c r="D8" s="293"/>
      <c r="E8" s="293"/>
      <c r="F8" s="293"/>
    </row>
    <row r="9" ht="12.75">
      <c r="F9" s="294" t="s">
        <v>672</v>
      </c>
    </row>
    <row r="10" spans="1:6" ht="35.25" customHeight="1">
      <c r="A10" s="377" t="s">
        <v>673</v>
      </c>
      <c r="B10" s="377" t="s">
        <v>674</v>
      </c>
      <c r="C10" s="377" t="s">
        <v>675</v>
      </c>
      <c r="D10" s="377" t="s">
        <v>676</v>
      </c>
      <c r="E10" s="377"/>
      <c r="F10" s="377"/>
    </row>
    <row r="11" spans="1:6" ht="27.75" customHeight="1">
      <c r="A11" s="377"/>
      <c r="B11" s="377"/>
      <c r="C11" s="377"/>
      <c r="D11" s="295" t="s">
        <v>677</v>
      </c>
      <c r="E11" s="295" t="s">
        <v>678</v>
      </c>
      <c r="F11" s="295" t="s">
        <v>696</v>
      </c>
    </row>
    <row r="12" spans="1:6" ht="12.75">
      <c r="A12" s="296" t="s">
        <v>697</v>
      </c>
      <c r="B12" s="297" t="s">
        <v>698</v>
      </c>
      <c r="C12" s="297">
        <v>0</v>
      </c>
      <c r="D12" s="297">
        <v>0</v>
      </c>
      <c r="E12" s="297">
        <v>0</v>
      </c>
      <c r="F12" s="297">
        <v>0</v>
      </c>
    </row>
    <row r="13" spans="1:6" ht="12.75">
      <c r="A13" s="297"/>
      <c r="B13" s="298" t="s">
        <v>699</v>
      </c>
      <c r="C13" s="297">
        <v>0</v>
      </c>
      <c r="D13" s="297">
        <v>0</v>
      </c>
      <c r="E13" s="297">
        <v>0</v>
      </c>
      <c r="F13" s="297">
        <v>0</v>
      </c>
    </row>
    <row r="14" spans="1:6" ht="12.75">
      <c r="A14" s="297"/>
      <c r="B14" s="298" t="s">
        <v>700</v>
      </c>
      <c r="C14" s="297">
        <v>0</v>
      </c>
      <c r="D14" s="297">
        <v>0</v>
      </c>
      <c r="E14" s="297">
        <v>0</v>
      </c>
      <c r="F14" s="297">
        <v>0</v>
      </c>
    </row>
    <row r="15" spans="1:6" ht="12.75">
      <c r="A15" s="299"/>
      <c r="B15" s="300" t="s">
        <v>701</v>
      </c>
      <c r="C15" s="299">
        <v>0</v>
      </c>
      <c r="D15" s="299">
        <v>0</v>
      </c>
      <c r="E15" s="299">
        <v>0</v>
      </c>
      <c r="F15" s="299">
        <v>0</v>
      </c>
    </row>
    <row r="16" spans="1:6" ht="12.75">
      <c r="A16" s="296" t="s">
        <v>702</v>
      </c>
      <c r="B16" s="297" t="s">
        <v>703</v>
      </c>
      <c r="C16" s="297">
        <f>SUM(C17:C19)</f>
        <v>1265000</v>
      </c>
      <c r="D16" s="297">
        <v>0</v>
      </c>
      <c r="E16" s="297">
        <v>0</v>
      </c>
      <c r="F16" s="297">
        <v>0</v>
      </c>
    </row>
    <row r="17" spans="1:6" ht="12.75">
      <c r="A17" s="297"/>
      <c r="B17" s="298" t="s">
        <v>699</v>
      </c>
      <c r="C17" s="297">
        <v>316250</v>
      </c>
      <c r="D17" s="297">
        <v>0</v>
      </c>
      <c r="E17" s="297">
        <v>0</v>
      </c>
      <c r="F17" s="297">
        <v>0</v>
      </c>
    </row>
    <row r="18" spans="1:6" ht="12.75">
      <c r="A18" s="297"/>
      <c r="B18" s="298" t="s">
        <v>700</v>
      </c>
      <c r="C18" s="297">
        <v>0</v>
      </c>
      <c r="D18" s="297">
        <v>0</v>
      </c>
      <c r="E18" s="297">
        <v>0</v>
      </c>
      <c r="F18" s="297">
        <v>0</v>
      </c>
    </row>
    <row r="19" spans="1:6" ht="12.75">
      <c r="A19" s="299"/>
      <c r="B19" s="300" t="s">
        <v>701</v>
      </c>
      <c r="C19" s="299">
        <v>948750</v>
      </c>
      <c r="D19" s="299">
        <v>0</v>
      </c>
      <c r="E19" s="299">
        <v>0</v>
      </c>
      <c r="F19" s="299">
        <v>0</v>
      </c>
    </row>
    <row r="20" spans="1:6" s="340" customFormat="1" ht="12.75">
      <c r="A20" s="338"/>
      <c r="B20" s="339" t="s">
        <v>704</v>
      </c>
      <c r="C20" s="339">
        <f>SUM(C21:C23)</f>
        <v>1265000</v>
      </c>
      <c r="D20" s="339">
        <v>0</v>
      </c>
      <c r="E20" s="339">
        <v>0</v>
      </c>
      <c r="F20" s="339">
        <v>0</v>
      </c>
    </row>
    <row r="21" spans="1:6" s="340" customFormat="1" ht="12.75">
      <c r="A21" s="339"/>
      <c r="B21" s="341" t="s">
        <v>699</v>
      </c>
      <c r="C21" s="339">
        <f>C17</f>
        <v>316250</v>
      </c>
      <c r="D21" s="339">
        <v>0</v>
      </c>
      <c r="E21" s="339">
        <v>0</v>
      </c>
      <c r="F21" s="339">
        <v>0</v>
      </c>
    </row>
    <row r="22" spans="1:6" s="340" customFormat="1" ht="12.75">
      <c r="A22" s="339"/>
      <c r="B22" s="341" t="s">
        <v>700</v>
      </c>
      <c r="C22" s="339">
        <f>C18</f>
        <v>0</v>
      </c>
      <c r="D22" s="339">
        <v>0</v>
      </c>
      <c r="E22" s="339">
        <v>0</v>
      </c>
      <c r="F22" s="339">
        <v>0</v>
      </c>
    </row>
    <row r="23" spans="1:6" s="340" customFormat="1" ht="12.75">
      <c r="A23" s="342"/>
      <c r="B23" s="343" t="s">
        <v>701</v>
      </c>
      <c r="C23" s="342">
        <f>C19</f>
        <v>948750</v>
      </c>
      <c r="D23" s="342">
        <v>0</v>
      </c>
      <c r="E23" s="342">
        <v>0</v>
      </c>
      <c r="F23" s="342">
        <v>0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zoomScalePageLayoutView="0" workbookViewId="0" topLeftCell="B3">
      <selection activeCell="A20" sqref="A20:IV23"/>
    </sheetView>
  </sheetViews>
  <sheetFormatPr defaultColWidth="9.00390625" defaultRowHeight="12.75"/>
  <cols>
    <col min="1" max="1" width="4.625" style="291" customWidth="1"/>
    <col min="2" max="2" width="35.375" style="291" customWidth="1"/>
    <col min="3" max="3" width="9.125" style="291" customWidth="1"/>
    <col min="4" max="4" width="10.375" style="291" customWidth="1"/>
    <col min="5" max="6" width="9.125" style="291" customWidth="1"/>
    <col min="7" max="7" width="29.875" style="291" customWidth="1"/>
    <col min="8" max="8" width="9.125" style="291" customWidth="1"/>
    <col min="9" max="10" width="9.875" style="291" customWidth="1"/>
    <col min="11" max="16384" width="9.125" style="291" customWidth="1"/>
  </cols>
  <sheetData>
    <row r="1" s="290" customFormat="1" ht="12"/>
    <row r="3" spans="1:13" ht="12.75">
      <c r="A3" s="378" t="s">
        <v>705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ht="12.75">
      <c r="M5" s="294" t="s">
        <v>672</v>
      </c>
    </row>
    <row r="6" spans="1:13" ht="48" customHeight="1">
      <c r="A6" s="377" t="s">
        <v>673</v>
      </c>
      <c r="B6" s="377" t="s">
        <v>452</v>
      </c>
      <c r="C6" s="377" t="s">
        <v>706</v>
      </c>
      <c r="D6" s="379" t="s">
        <v>429</v>
      </c>
      <c r="E6" s="377" t="s">
        <v>329</v>
      </c>
      <c r="F6" s="379" t="s">
        <v>330</v>
      </c>
      <c r="G6" s="377" t="s">
        <v>707</v>
      </c>
      <c r="H6" s="377"/>
      <c r="I6" s="379" t="s">
        <v>708</v>
      </c>
      <c r="J6" s="377" t="s">
        <v>675</v>
      </c>
      <c r="K6" s="377" t="s">
        <v>709</v>
      </c>
      <c r="L6" s="377"/>
      <c r="M6" s="377"/>
    </row>
    <row r="7" spans="1:13" ht="24">
      <c r="A7" s="377"/>
      <c r="B7" s="377"/>
      <c r="C7" s="377"/>
      <c r="D7" s="380"/>
      <c r="E7" s="377"/>
      <c r="F7" s="380"/>
      <c r="G7" s="295" t="s">
        <v>710</v>
      </c>
      <c r="H7" s="295" t="s">
        <v>711</v>
      </c>
      <c r="I7" s="380"/>
      <c r="J7" s="377"/>
      <c r="K7" s="295" t="s">
        <v>677</v>
      </c>
      <c r="L7" s="295" t="s">
        <v>678</v>
      </c>
      <c r="M7" s="295" t="s">
        <v>712</v>
      </c>
    </row>
    <row r="8" spans="1:13" ht="49.5" customHeight="1">
      <c r="A8" s="317" t="s">
        <v>783</v>
      </c>
      <c r="B8" s="317" t="s">
        <v>789</v>
      </c>
      <c r="C8" s="317" t="s">
        <v>793</v>
      </c>
      <c r="D8" s="317" t="s">
        <v>782</v>
      </c>
      <c r="E8" s="317" t="s">
        <v>790</v>
      </c>
      <c r="F8" s="317" t="s">
        <v>791</v>
      </c>
      <c r="G8" s="301" t="s">
        <v>714</v>
      </c>
      <c r="H8" s="301">
        <f>SUM(I8+J8)</f>
        <v>129516</v>
      </c>
      <c r="I8" s="301">
        <f>SUM(I9+I11)</f>
        <v>9516</v>
      </c>
      <c r="J8" s="301">
        <f>SUM(J9+J11)</f>
        <v>120000</v>
      </c>
      <c r="K8" s="301"/>
      <c r="L8" s="301"/>
      <c r="M8" s="301"/>
    </row>
    <row r="9" spans="1:13" ht="12.75">
      <c r="A9" s="297"/>
      <c r="B9" s="297" t="s">
        <v>313</v>
      </c>
      <c r="C9" s="297"/>
      <c r="D9" s="297"/>
      <c r="E9" s="297"/>
      <c r="F9" s="297"/>
      <c r="G9" s="302" t="s">
        <v>699</v>
      </c>
      <c r="H9" s="297">
        <f>SUM(I9+J9)</f>
        <v>39516</v>
      </c>
      <c r="I9" s="297">
        <v>9516</v>
      </c>
      <c r="J9" s="297">
        <v>30000</v>
      </c>
      <c r="K9" s="297"/>
      <c r="L9" s="297"/>
      <c r="M9" s="297"/>
    </row>
    <row r="10" spans="1:13" ht="25.5">
      <c r="A10" s="297"/>
      <c r="B10" s="318" t="s">
        <v>314</v>
      </c>
      <c r="C10" s="297"/>
      <c r="D10" s="297"/>
      <c r="E10" s="297"/>
      <c r="F10" s="297"/>
      <c r="G10" s="302" t="s">
        <v>700</v>
      </c>
      <c r="H10" s="297">
        <v>0</v>
      </c>
      <c r="I10" s="297">
        <v>0</v>
      </c>
      <c r="J10" s="297">
        <v>0</v>
      </c>
      <c r="K10" s="297"/>
      <c r="L10" s="297"/>
      <c r="M10" s="297"/>
    </row>
    <row r="11" spans="1:13" ht="27" customHeight="1">
      <c r="A11" s="297"/>
      <c r="B11" s="297" t="s">
        <v>781</v>
      </c>
      <c r="C11" s="297"/>
      <c r="D11" s="297"/>
      <c r="E11" s="297"/>
      <c r="F11" s="297"/>
      <c r="G11" s="303" t="s">
        <v>701</v>
      </c>
      <c r="H11" s="297">
        <f>SUM(I11+J11)</f>
        <v>90000</v>
      </c>
      <c r="I11" s="297"/>
      <c r="J11" s="297">
        <v>90000</v>
      </c>
      <c r="K11" s="297"/>
      <c r="L11" s="297"/>
      <c r="M11" s="297"/>
    </row>
    <row r="12" spans="1:13" ht="49.5" customHeight="1">
      <c r="A12" s="317" t="s">
        <v>792</v>
      </c>
      <c r="B12" s="317" t="s">
        <v>789</v>
      </c>
      <c r="C12" s="317" t="s">
        <v>797</v>
      </c>
      <c r="D12" s="317" t="s">
        <v>782</v>
      </c>
      <c r="E12" s="317" t="s">
        <v>795</v>
      </c>
      <c r="F12" s="317" t="s">
        <v>796</v>
      </c>
      <c r="G12" s="301" t="s">
        <v>714</v>
      </c>
      <c r="H12" s="301">
        <f>SUM(I12+J12)</f>
        <v>570000</v>
      </c>
      <c r="I12" s="301">
        <f>SUM(I13+I15)</f>
        <v>0</v>
      </c>
      <c r="J12" s="301">
        <f>SUM(J13+J15)</f>
        <v>570000</v>
      </c>
      <c r="K12" s="301"/>
      <c r="L12" s="301"/>
      <c r="M12" s="301"/>
    </row>
    <row r="13" spans="1:13" ht="12.75">
      <c r="A13" s="297"/>
      <c r="B13" s="297" t="s">
        <v>319</v>
      </c>
      <c r="C13" s="297"/>
      <c r="D13" s="297"/>
      <c r="E13" s="297"/>
      <c r="F13" s="297"/>
      <c r="G13" s="302" t="s">
        <v>699</v>
      </c>
      <c r="H13" s="297">
        <f>SUM(I13+J13)</f>
        <v>142500</v>
      </c>
      <c r="I13" s="297">
        <v>0</v>
      </c>
      <c r="J13" s="297">
        <v>142500</v>
      </c>
      <c r="K13" s="297"/>
      <c r="L13" s="297"/>
      <c r="M13" s="297"/>
    </row>
    <row r="14" spans="1:13" ht="12.75">
      <c r="A14" s="297"/>
      <c r="B14" s="297" t="s">
        <v>320</v>
      </c>
      <c r="C14" s="297"/>
      <c r="D14" s="297"/>
      <c r="E14" s="297"/>
      <c r="F14" s="297"/>
      <c r="G14" s="302" t="s">
        <v>700</v>
      </c>
      <c r="H14" s="297">
        <v>0</v>
      </c>
      <c r="I14" s="297">
        <v>0</v>
      </c>
      <c r="J14" s="297">
        <v>0</v>
      </c>
      <c r="K14" s="297"/>
      <c r="L14" s="297"/>
      <c r="M14" s="297"/>
    </row>
    <row r="15" spans="1:13" ht="41.25" customHeight="1">
      <c r="A15" s="297"/>
      <c r="B15" s="318" t="s">
        <v>798</v>
      </c>
      <c r="C15" s="297"/>
      <c r="D15" s="297"/>
      <c r="E15" s="297"/>
      <c r="F15" s="297"/>
      <c r="G15" s="303" t="s">
        <v>701</v>
      </c>
      <c r="H15" s="297">
        <f>SUM(I15+J15)</f>
        <v>427500</v>
      </c>
      <c r="I15" s="297"/>
      <c r="J15" s="297">
        <v>427500</v>
      </c>
      <c r="K15" s="297"/>
      <c r="L15" s="297"/>
      <c r="M15" s="297"/>
    </row>
    <row r="16" spans="1:13" ht="49.5" customHeight="1">
      <c r="A16" s="317" t="s">
        <v>794</v>
      </c>
      <c r="B16" s="317" t="s">
        <v>789</v>
      </c>
      <c r="C16" s="317" t="s">
        <v>797</v>
      </c>
      <c r="D16" s="317" t="s">
        <v>782</v>
      </c>
      <c r="E16" s="317" t="s">
        <v>795</v>
      </c>
      <c r="F16" s="317" t="s">
        <v>796</v>
      </c>
      <c r="G16" s="301" t="s">
        <v>714</v>
      </c>
      <c r="H16" s="301">
        <f>SUM(I16+J16)</f>
        <v>575000</v>
      </c>
      <c r="I16" s="301">
        <f>SUM(I17+I19)</f>
        <v>0</v>
      </c>
      <c r="J16" s="301">
        <f>SUM(J17+J19)</f>
        <v>575000</v>
      </c>
      <c r="K16" s="301"/>
      <c r="L16" s="301"/>
      <c r="M16" s="301"/>
    </row>
    <row r="17" spans="1:13" ht="12.75">
      <c r="A17" s="297"/>
      <c r="B17" s="297" t="s">
        <v>313</v>
      </c>
      <c r="C17" s="297"/>
      <c r="D17" s="297"/>
      <c r="E17" s="297"/>
      <c r="F17" s="297"/>
      <c r="G17" s="302" t="s">
        <v>699</v>
      </c>
      <c r="H17" s="297">
        <f>SUM(I17+J17)</f>
        <v>143750</v>
      </c>
      <c r="I17" s="297">
        <v>0</v>
      </c>
      <c r="J17" s="297">
        <v>143750</v>
      </c>
      <c r="K17" s="297"/>
      <c r="L17" s="297"/>
      <c r="M17" s="297"/>
    </row>
    <row r="18" spans="1:13" ht="12.75">
      <c r="A18" s="319"/>
      <c r="B18" s="297" t="s">
        <v>320</v>
      </c>
      <c r="C18" s="320"/>
      <c r="D18" s="297"/>
      <c r="E18" s="297"/>
      <c r="F18" s="297"/>
      <c r="G18" s="302" t="s">
        <v>700</v>
      </c>
      <c r="H18" s="297">
        <v>0</v>
      </c>
      <c r="I18" s="297">
        <v>0</v>
      </c>
      <c r="J18" s="297">
        <v>0</v>
      </c>
      <c r="K18" s="297"/>
      <c r="L18" s="297"/>
      <c r="M18" s="297"/>
    </row>
    <row r="19" spans="1:13" s="321" customFormat="1" ht="63.75">
      <c r="A19" s="297"/>
      <c r="B19" s="318" t="s">
        <v>799</v>
      </c>
      <c r="C19" s="297"/>
      <c r="D19" s="297"/>
      <c r="E19" s="297"/>
      <c r="F19" s="297"/>
      <c r="G19" s="303" t="s">
        <v>701</v>
      </c>
      <c r="H19" s="297">
        <f>SUM(I19+J19)</f>
        <v>431250</v>
      </c>
      <c r="I19" s="297"/>
      <c r="J19" s="297">
        <v>431250</v>
      </c>
      <c r="K19" s="297"/>
      <c r="L19" s="297"/>
      <c r="M19" s="297"/>
    </row>
    <row r="20" spans="1:13" s="335" customFormat="1" ht="12.75">
      <c r="A20" s="334"/>
      <c r="B20" s="334" t="s">
        <v>703</v>
      </c>
      <c r="C20" s="334"/>
      <c r="D20" s="334"/>
      <c r="E20" s="334"/>
      <c r="F20" s="334"/>
      <c r="G20" s="334"/>
      <c r="H20" s="334">
        <f>SUM(H21:H23)</f>
        <v>1274516</v>
      </c>
      <c r="I20" s="334">
        <f>SUM(I21:I23)</f>
        <v>9516</v>
      </c>
      <c r="J20" s="334">
        <f>SUM(J21:J23)</f>
        <v>1265000</v>
      </c>
      <c r="K20" s="334"/>
      <c r="L20" s="334"/>
      <c r="M20" s="334"/>
    </row>
    <row r="21" spans="1:13" s="335" customFormat="1" ht="12.75">
      <c r="A21" s="334"/>
      <c r="B21" s="336" t="s">
        <v>699</v>
      </c>
      <c r="C21" s="334"/>
      <c r="D21" s="334"/>
      <c r="E21" s="334"/>
      <c r="F21" s="334"/>
      <c r="G21" s="334"/>
      <c r="H21" s="334">
        <f aca="true" t="shared" si="0" ref="H21:J23">SUM(H9+H13+H17)</f>
        <v>325766</v>
      </c>
      <c r="I21" s="334">
        <f t="shared" si="0"/>
        <v>9516</v>
      </c>
      <c r="J21" s="334">
        <f t="shared" si="0"/>
        <v>316250</v>
      </c>
      <c r="K21" s="334"/>
      <c r="L21" s="334"/>
      <c r="M21" s="334"/>
    </row>
    <row r="22" spans="1:13" s="335" customFormat="1" ht="12.75">
      <c r="A22" s="334"/>
      <c r="B22" s="336" t="s">
        <v>700</v>
      </c>
      <c r="C22" s="334"/>
      <c r="D22" s="334"/>
      <c r="E22" s="334"/>
      <c r="F22" s="334"/>
      <c r="G22" s="334"/>
      <c r="H22" s="334">
        <f t="shared" si="0"/>
        <v>0</v>
      </c>
      <c r="I22" s="334">
        <f t="shared" si="0"/>
        <v>0</v>
      </c>
      <c r="J22" s="334">
        <f t="shared" si="0"/>
        <v>0</v>
      </c>
      <c r="K22" s="334"/>
      <c r="L22" s="334"/>
      <c r="M22" s="334"/>
    </row>
    <row r="23" spans="1:13" s="335" customFormat="1" ht="24">
      <c r="A23" s="334"/>
      <c r="B23" s="337" t="s">
        <v>701</v>
      </c>
      <c r="C23" s="334"/>
      <c r="D23" s="334"/>
      <c r="E23" s="334"/>
      <c r="F23" s="334"/>
      <c r="G23" s="334"/>
      <c r="H23" s="334">
        <f t="shared" si="0"/>
        <v>948750</v>
      </c>
      <c r="I23" s="334">
        <f t="shared" si="0"/>
        <v>0</v>
      </c>
      <c r="J23" s="334">
        <f t="shared" si="0"/>
        <v>948750</v>
      </c>
      <c r="K23" s="334"/>
      <c r="L23" s="334"/>
      <c r="M23" s="334"/>
    </row>
    <row r="29" ht="12.75">
      <c r="B29" s="322"/>
    </row>
  </sheetData>
  <sheetProtection/>
  <mergeCells count="11">
    <mergeCell ref="G6:H6"/>
    <mergeCell ref="I6:I7"/>
    <mergeCell ref="J6:J7"/>
    <mergeCell ref="K6:M6"/>
    <mergeCell ref="A3:M3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Header>&amp;RZałącznik Nr 4a 
do Uchwały Rady Miejskiej w  Sędziszowie nr XVI/171/2008
z dnia 22 lutego 2008 roku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84" t="s">
        <v>557</v>
      </c>
      <c r="B1" s="384"/>
      <c r="C1" s="384"/>
      <c r="D1" s="384"/>
    </row>
    <row r="2" ht="6.75" customHeight="1">
      <c r="A2" s="15"/>
    </row>
    <row r="3" ht="12.75">
      <c r="D3" s="9" t="s">
        <v>372</v>
      </c>
    </row>
    <row r="4" spans="1:4" ht="15" customHeight="1">
      <c r="A4" s="374" t="s">
        <v>422</v>
      </c>
      <c r="B4" s="374" t="s">
        <v>332</v>
      </c>
      <c r="C4" s="375" t="s">
        <v>424</v>
      </c>
      <c r="D4" s="375" t="s">
        <v>558</v>
      </c>
    </row>
    <row r="5" spans="1:4" ht="15" customHeight="1">
      <c r="A5" s="374"/>
      <c r="B5" s="374"/>
      <c r="C5" s="374"/>
      <c r="D5" s="375"/>
    </row>
    <row r="6" spans="1:4" ht="15.75" customHeight="1">
      <c r="A6" s="374"/>
      <c r="B6" s="374"/>
      <c r="C6" s="374"/>
      <c r="D6" s="375"/>
    </row>
    <row r="7" spans="1:4" s="64" customFormat="1" ht="6.75" customHeight="1">
      <c r="A7" s="63">
        <v>1</v>
      </c>
      <c r="B7" s="63">
        <v>2</v>
      </c>
      <c r="C7" s="63">
        <v>3</v>
      </c>
      <c r="D7" s="63">
        <v>4</v>
      </c>
    </row>
    <row r="8" spans="1:4" ht="18.75" customHeight="1">
      <c r="A8" s="382" t="s">
        <v>353</v>
      </c>
      <c r="B8" s="382"/>
      <c r="C8" s="344"/>
      <c r="D8" s="83">
        <f>SUM(D9:D22)</f>
        <v>2068728</v>
      </c>
    </row>
    <row r="9" spans="1:4" s="4" customFormat="1" ht="18.75" customHeight="1">
      <c r="A9" s="24" t="s">
        <v>339</v>
      </c>
      <c r="B9" s="25" t="s">
        <v>347</v>
      </c>
      <c r="C9" s="24" t="s">
        <v>354</v>
      </c>
      <c r="D9" s="82">
        <v>418728</v>
      </c>
    </row>
    <row r="10" spans="1:4" s="4" customFormat="1" ht="18.75" customHeight="1">
      <c r="A10" s="24" t="s">
        <v>340</v>
      </c>
      <c r="B10" s="25" t="s">
        <v>348</v>
      </c>
      <c r="C10" s="24" t="s">
        <v>354</v>
      </c>
      <c r="D10" s="82">
        <v>200000</v>
      </c>
    </row>
    <row r="11" spans="1:4" ht="51">
      <c r="A11" s="24" t="s">
        <v>341</v>
      </c>
      <c r="B11" s="345" t="s">
        <v>499</v>
      </c>
      <c r="C11" s="24" t="s">
        <v>382</v>
      </c>
      <c r="D11" s="25"/>
    </row>
    <row r="12" spans="1:4" ht="18.75" customHeight="1">
      <c r="A12" s="24" t="s">
        <v>328</v>
      </c>
      <c r="B12" s="25" t="s">
        <v>356</v>
      </c>
      <c r="C12" s="24" t="s">
        <v>383</v>
      </c>
      <c r="D12" s="82">
        <v>100000</v>
      </c>
    </row>
    <row r="13" spans="1:4" ht="18.75" customHeight="1">
      <c r="A13" s="24" t="s">
        <v>346</v>
      </c>
      <c r="B13" s="25" t="s">
        <v>500</v>
      </c>
      <c r="C13" s="24" t="s">
        <v>556</v>
      </c>
      <c r="D13" s="25"/>
    </row>
    <row r="14" spans="1:4" ht="18.75" customHeight="1">
      <c r="A14" s="24" t="s">
        <v>548</v>
      </c>
      <c r="B14" s="25" t="s">
        <v>552</v>
      </c>
      <c r="C14" s="24" t="s">
        <v>521</v>
      </c>
      <c r="D14" s="25"/>
    </row>
    <row r="15" spans="1:4" ht="18.75" customHeight="1">
      <c r="A15" s="24" t="s">
        <v>549</v>
      </c>
      <c r="B15" s="25" t="s">
        <v>553</v>
      </c>
      <c r="C15" s="24" t="s">
        <v>522</v>
      </c>
      <c r="D15" s="25"/>
    </row>
    <row r="16" spans="1:4" ht="44.25" customHeight="1">
      <c r="A16" s="24" t="s">
        <v>550</v>
      </c>
      <c r="B16" s="345" t="s">
        <v>554</v>
      </c>
      <c r="C16" s="24" t="s">
        <v>523</v>
      </c>
      <c r="D16" s="25"/>
    </row>
    <row r="17" spans="1:4" ht="18.75" customHeight="1">
      <c r="A17" s="24" t="s">
        <v>551</v>
      </c>
      <c r="B17" s="25" t="s">
        <v>555</v>
      </c>
      <c r="C17" s="24" t="s">
        <v>524</v>
      </c>
      <c r="D17" s="25"/>
    </row>
    <row r="18" spans="1:4" ht="18.75" customHeight="1">
      <c r="A18" s="24" t="s">
        <v>349</v>
      </c>
      <c r="B18" s="25" t="s">
        <v>350</v>
      </c>
      <c r="C18" s="24" t="s">
        <v>355</v>
      </c>
      <c r="D18" s="82"/>
    </row>
    <row r="19" spans="1:4" ht="18.75" customHeight="1">
      <c r="A19" s="24" t="s">
        <v>352</v>
      </c>
      <c r="B19" s="25" t="s">
        <v>449</v>
      </c>
      <c r="C19" s="24" t="s">
        <v>359</v>
      </c>
      <c r="D19" s="82"/>
    </row>
    <row r="20" spans="1:4" ht="18.75" customHeight="1">
      <c r="A20" s="24" t="s">
        <v>358</v>
      </c>
      <c r="B20" s="25" t="s">
        <v>381</v>
      </c>
      <c r="C20" s="24" t="s">
        <v>428</v>
      </c>
      <c r="D20" s="82">
        <v>1350000</v>
      </c>
    </row>
    <row r="21" spans="1:4" ht="18.75" customHeight="1">
      <c r="A21" s="24" t="s">
        <v>380</v>
      </c>
      <c r="B21" s="25" t="s">
        <v>596</v>
      </c>
      <c r="C21" s="24" t="s">
        <v>357</v>
      </c>
      <c r="D21" s="82"/>
    </row>
    <row r="22" spans="1:4" ht="18.75" customHeight="1">
      <c r="A22" s="24" t="s">
        <v>595</v>
      </c>
      <c r="B22" s="25" t="s">
        <v>526</v>
      </c>
      <c r="C22" s="24" t="s">
        <v>363</v>
      </c>
      <c r="D22" s="25"/>
    </row>
    <row r="23" spans="1:4" ht="18.75" customHeight="1">
      <c r="A23" s="383" t="s">
        <v>501</v>
      </c>
      <c r="B23" s="383"/>
      <c r="C23" s="24"/>
      <c r="D23" s="82">
        <f>SUM(D24:D31)</f>
        <v>450000</v>
      </c>
    </row>
    <row r="24" spans="1:4" ht="18.75" customHeight="1">
      <c r="A24" s="24" t="s">
        <v>339</v>
      </c>
      <c r="B24" s="25" t="s">
        <v>384</v>
      </c>
      <c r="C24" s="24" t="s">
        <v>361</v>
      </c>
      <c r="D24" s="25"/>
    </row>
    <row r="25" spans="1:4" ht="18.75" customHeight="1">
      <c r="A25" s="24" t="s">
        <v>340</v>
      </c>
      <c r="B25" s="25" t="s">
        <v>360</v>
      </c>
      <c r="C25" s="24" t="s">
        <v>361</v>
      </c>
      <c r="D25" s="25"/>
    </row>
    <row r="26" spans="1:4" ht="38.25">
      <c r="A26" s="24" t="s">
        <v>341</v>
      </c>
      <c r="B26" s="345" t="s">
        <v>416</v>
      </c>
      <c r="C26" s="24" t="s">
        <v>417</v>
      </c>
      <c r="D26" s="25"/>
    </row>
    <row r="27" spans="1:4" ht="18.75" customHeight="1">
      <c r="A27" s="24" t="s">
        <v>328</v>
      </c>
      <c r="B27" s="25" t="s">
        <v>385</v>
      </c>
      <c r="C27" s="24" t="s">
        <v>378</v>
      </c>
      <c r="D27" s="82">
        <v>100000</v>
      </c>
    </row>
    <row r="28" spans="1:4" ht="18.75" customHeight="1">
      <c r="A28" s="24" t="s">
        <v>346</v>
      </c>
      <c r="B28" s="25" t="s">
        <v>386</v>
      </c>
      <c r="C28" s="24" t="s">
        <v>363</v>
      </c>
      <c r="D28" s="25"/>
    </row>
    <row r="29" spans="1:4" ht="18.75" customHeight="1">
      <c r="A29" s="24" t="s">
        <v>349</v>
      </c>
      <c r="B29" s="25" t="s">
        <v>351</v>
      </c>
      <c r="C29" s="24" t="s">
        <v>364</v>
      </c>
      <c r="D29" s="82">
        <v>350000</v>
      </c>
    </row>
    <row r="30" spans="1:4" ht="18.75" customHeight="1">
      <c r="A30" s="24" t="s">
        <v>352</v>
      </c>
      <c r="B30" s="25" t="s">
        <v>387</v>
      </c>
      <c r="C30" s="24" t="s">
        <v>365</v>
      </c>
      <c r="D30" s="25"/>
    </row>
    <row r="31" spans="1:4" ht="18.75" customHeight="1">
      <c r="A31" s="24" t="s">
        <v>358</v>
      </c>
      <c r="B31" s="25" t="s">
        <v>366</v>
      </c>
      <c r="C31" s="24" t="s">
        <v>362</v>
      </c>
      <c r="D31" s="25"/>
    </row>
    <row r="32" spans="1:4" ht="7.5" customHeight="1">
      <c r="A32" s="3"/>
      <c r="B32" s="4"/>
      <c r="C32" s="4"/>
      <c r="D32" s="4"/>
    </row>
    <row r="33" spans="1:6" ht="12.75">
      <c r="A33" s="50"/>
      <c r="B33" s="49"/>
      <c r="C33" s="49"/>
      <c r="D33" s="49"/>
      <c r="E33" s="46"/>
      <c r="F33" s="46"/>
    </row>
    <row r="34" spans="1:6" ht="12.75">
      <c r="A34" s="381" t="s">
        <v>559</v>
      </c>
      <c r="B34" s="381"/>
      <c r="C34" s="381"/>
      <c r="D34" s="381"/>
      <c r="E34" s="381"/>
      <c r="F34" s="381"/>
    </row>
    <row r="35" spans="1:6" ht="22.5" customHeight="1">
      <c r="A35" s="381"/>
      <c r="B35" s="381"/>
      <c r="C35" s="381"/>
      <c r="D35" s="381"/>
      <c r="E35" s="381"/>
      <c r="F35" s="381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Miejskiej  w Sędziszowie nr XVI/171/2008 
z dnia 22 lutego 2008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defaultGridColor="0" zoomScalePageLayoutView="0" colorId="8" workbookViewId="0" topLeftCell="A1">
      <selection activeCell="I17" sqref="I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89" t="s">
        <v>32</v>
      </c>
      <c r="B1" s="389"/>
      <c r="C1" s="389"/>
      <c r="D1" s="389"/>
      <c r="E1" s="389"/>
      <c r="F1" s="389"/>
      <c r="G1" s="389"/>
      <c r="H1" s="389"/>
      <c r="I1" s="389"/>
      <c r="J1" s="389"/>
    </row>
    <row r="2" ht="12.75">
      <c r="J2" s="8" t="s">
        <v>372</v>
      </c>
    </row>
    <row r="3" spans="1:10" s="2" customFormat="1" ht="20.25" customHeight="1">
      <c r="A3" s="374" t="s">
        <v>329</v>
      </c>
      <c r="B3" s="386" t="s">
        <v>330</v>
      </c>
      <c r="C3" s="386" t="s">
        <v>331</v>
      </c>
      <c r="D3" s="375" t="s">
        <v>494</v>
      </c>
      <c r="E3" s="375" t="s">
        <v>493</v>
      </c>
      <c r="F3" s="375" t="s">
        <v>453</v>
      </c>
      <c r="G3" s="375"/>
      <c r="H3" s="375"/>
      <c r="I3" s="375"/>
      <c r="J3" s="375"/>
    </row>
    <row r="4" spans="1:10" s="2" customFormat="1" ht="20.25" customHeight="1">
      <c r="A4" s="374"/>
      <c r="B4" s="387"/>
      <c r="C4" s="387"/>
      <c r="D4" s="374"/>
      <c r="E4" s="375"/>
      <c r="F4" s="375" t="s">
        <v>491</v>
      </c>
      <c r="G4" s="375" t="s">
        <v>333</v>
      </c>
      <c r="H4" s="375"/>
      <c r="I4" s="375"/>
      <c r="J4" s="375" t="s">
        <v>492</v>
      </c>
    </row>
    <row r="5" spans="1:10" s="2" customFormat="1" ht="65.25" customHeight="1">
      <c r="A5" s="374"/>
      <c r="B5" s="388"/>
      <c r="C5" s="388"/>
      <c r="D5" s="374"/>
      <c r="E5" s="375"/>
      <c r="F5" s="375"/>
      <c r="G5" s="14" t="s">
        <v>488</v>
      </c>
      <c r="H5" s="14" t="s">
        <v>489</v>
      </c>
      <c r="I5" s="14" t="s">
        <v>490</v>
      </c>
      <c r="J5" s="375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8">
        <v>750</v>
      </c>
      <c r="B7" s="18">
        <v>75011</v>
      </c>
      <c r="C7" s="18">
        <v>2010</v>
      </c>
      <c r="D7" s="94">
        <v>78880</v>
      </c>
      <c r="E7" s="94">
        <v>78880</v>
      </c>
      <c r="F7" s="94">
        <v>78880</v>
      </c>
      <c r="G7" s="94">
        <v>65922</v>
      </c>
      <c r="H7" s="94">
        <v>11688</v>
      </c>
      <c r="I7" s="18"/>
      <c r="J7" s="18"/>
    </row>
    <row r="8" spans="1:10" ht="19.5" customHeight="1">
      <c r="A8" s="108"/>
      <c r="B8" s="108" t="s">
        <v>633</v>
      </c>
      <c r="C8" s="108"/>
      <c r="D8" s="109">
        <f>D7</f>
        <v>78880</v>
      </c>
      <c r="E8" s="109">
        <f>E7</f>
        <v>78880</v>
      </c>
      <c r="F8" s="109">
        <f>F7</f>
        <v>78880</v>
      </c>
      <c r="G8" s="109">
        <f>G7</f>
        <v>65922</v>
      </c>
      <c r="H8" s="109">
        <f>H7</f>
        <v>11688</v>
      </c>
      <c r="I8" s="19"/>
      <c r="J8" s="19"/>
    </row>
    <row r="9" spans="1:10" ht="19.5" customHeight="1">
      <c r="A9" s="19">
        <v>751</v>
      </c>
      <c r="B9" s="19">
        <v>75101</v>
      </c>
      <c r="C9" s="19">
        <v>2010</v>
      </c>
      <c r="D9" s="107">
        <v>2243</v>
      </c>
      <c r="E9" s="107">
        <v>2243</v>
      </c>
      <c r="F9" s="107">
        <v>2243</v>
      </c>
      <c r="G9" s="19"/>
      <c r="H9" s="19"/>
      <c r="I9" s="19"/>
      <c r="J9" s="19"/>
    </row>
    <row r="10" spans="1:10" ht="19.5" customHeight="1">
      <c r="A10" s="19"/>
      <c r="B10" s="108" t="s">
        <v>633</v>
      </c>
      <c r="C10" s="108"/>
      <c r="D10" s="109">
        <f>D9</f>
        <v>2243</v>
      </c>
      <c r="E10" s="109">
        <f>E9</f>
        <v>2243</v>
      </c>
      <c r="F10" s="109">
        <f>F9</f>
        <v>2243</v>
      </c>
      <c r="G10" s="107"/>
      <c r="H10" s="107"/>
      <c r="I10" s="107"/>
      <c r="J10" s="107"/>
    </row>
    <row r="11" spans="1:10" ht="19.5" customHeight="1">
      <c r="A11" s="19">
        <v>852</v>
      </c>
      <c r="B11" s="19">
        <v>85203</v>
      </c>
      <c r="C11" s="19">
        <v>2010</v>
      </c>
      <c r="D11" s="107">
        <v>235313</v>
      </c>
      <c r="E11" s="107">
        <v>235313</v>
      </c>
      <c r="F11" s="107">
        <v>235313</v>
      </c>
      <c r="G11" s="19"/>
      <c r="H11" s="19"/>
      <c r="I11" s="107">
        <v>235313</v>
      </c>
      <c r="J11" s="19"/>
    </row>
    <row r="12" spans="1:10" ht="19.5" customHeight="1">
      <c r="A12" s="19">
        <v>852</v>
      </c>
      <c r="B12" s="19">
        <v>85212</v>
      </c>
      <c r="C12" s="19">
        <v>2010</v>
      </c>
      <c r="D12" s="107">
        <v>3229860</v>
      </c>
      <c r="E12" s="107">
        <v>3229860</v>
      </c>
      <c r="F12" s="107">
        <v>3229860</v>
      </c>
      <c r="G12" s="107">
        <v>60765</v>
      </c>
      <c r="H12" s="107">
        <v>38968</v>
      </c>
      <c r="I12" s="19"/>
      <c r="J12" s="19"/>
    </row>
    <row r="13" spans="1:10" ht="19.5" customHeight="1">
      <c r="A13" s="19">
        <v>852</v>
      </c>
      <c r="B13" s="19">
        <v>85213</v>
      </c>
      <c r="C13" s="19">
        <v>2010</v>
      </c>
      <c r="D13" s="107">
        <v>17730</v>
      </c>
      <c r="E13" s="107">
        <v>17730</v>
      </c>
      <c r="F13" s="107">
        <v>17730</v>
      </c>
      <c r="G13" s="19"/>
      <c r="H13" s="107">
        <v>17730</v>
      </c>
      <c r="I13" s="19"/>
      <c r="J13" s="19"/>
    </row>
    <row r="14" spans="1:10" ht="19.5" customHeight="1">
      <c r="A14" s="19">
        <v>852</v>
      </c>
      <c r="B14" s="19">
        <v>85214</v>
      </c>
      <c r="C14" s="19">
        <v>2010</v>
      </c>
      <c r="D14" s="107">
        <v>135480</v>
      </c>
      <c r="E14" s="107">
        <v>135480</v>
      </c>
      <c r="F14" s="107">
        <v>135480</v>
      </c>
      <c r="G14" s="19"/>
      <c r="H14" s="19"/>
      <c r="I14" s="19"/>
      <c r="J14" s="19"/>
    </row>
    <row r="15" spans="1:10" ht="19.5" customHeight="1">
      <c r="A15" s="19">
        <v>852</v>
      </c>
      <c r="B15" s="19">
        <v>85228</v>
      </c>
      <c r="C15" s="19">
        <v>2010</v>
      </c>
      <c r="D15" s="107">
        <v>95468</v>
      </c>
      <c r="E15" s="107">
        <v>95468</v>
      </c>
      <c r="F15" s="107">
        <v>95468</v>
      </c>
      <c r="G15" s="107">
        <v>74917</v>
      </c>
      <c r="H15" s="107">
        <v>13427</v>
      </c>
      <c r="I15" s="19"/>
      <c r="J15" s="19"/>
    </row>
    <row r="16" spans="1:10" ht="19.5" customHeight="1">
      <c r="A16" s="19"/>
      <c r="B16" s="108" t="s">
        <v>633</v>
      </c>
      <c r="C16" s="108"/>
      <c r="D16" s="109">
        <f aca="true" t="shared" si="0" ref="D16:I16">D11+D12+D13+D14+D15</f>
        <v>3713851</v>
      </c>
      <c r="E16" s="109">
        <f>E11+E12+E13+E14+E15</f>
        <v>3713851</v>
      </c>
      <c r="F16" s="109">
        <f t="shared" si="0"/>
        <v>3713851</v>
      </c>
      <c r="G16" s="109">
        <f t="shared" si="0"/>
        <v>135682</v>
      </c>
      <c r="H16" s="109">
        <f t="shared" si="0"/>
        <v>70125</v>
      </c>
      <c r="I16" s="109">
        <f t="shared" si="0"/>
        <v>235313</v>
      </c>
      <c r="J16" s="19"/>
    </row>
    <row r="17" spans="1:10" ht="19.5" customHeight="1">
      <c r="A17" s="385" t="s">
        <v>503</v>
      </c>
      <c r="B17" s="385"/>
      <c r="C17" s="385"/>
      <c r="D17" s="385"/>
      <c r="E17" s="110">
        <f>E16+E10+E8</f>
        <v>3794974</v>
      </c>
      <c r="F17" s="110">
        <f>F16+F10+F8</f>
        <v>3794974</v>
      </c>
      <c r="G17" s="110">
        <f>G16+G10+G8</f>
        <v>201604</v>
      </c>
      <c r="H17" s="110">
        <f>H16+H10+H8</f>
        <v>81813</v>
      </c>
      <c r="I17" s="110">
        <f>I16+I10+I8</f>
        <v>235313</v>
      </c>
      <c r="J17" s="17"/>
    </row>
  </sheetData>
  <sheetProtection/>
  <mergeCells count="11">
    <mergeCell ref="G4:I4"/>
    <mergeCell ref="J4:J5"/>
    <mergeCell ref="F3:J3"/>
    <mergeCell ref="A1:J1"/>
    <mergeCell ref="F4:F5"/>
    <mergeCell ref="A17:D17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Miejskiej  w Sędziszowie Nr XVI/171/2008 
z dnia  22 lutego 2008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9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389" t="s">
        <v>527</v>
      </c>
      <c r="B1" s="389"/>
      <c r="C1" s="389"/>
      <c r="D1" s="389"/>
      <c r="E1" s="389"/>
      <c r="F1" s="389"/>
      <c r="G1" s="389"/>
      <c r="H1" s="389"/>
      <c r="I1" s="389"/>
      <c r="J1" s="389"/>
    </row>
    <row r="3" ht="12.75">
      <c r="J3" s="60" t="s">
        <v>372</v>
      </c>
    </row>
    <row r="4" spans="1:79" ht="20.25" customHeight="1">
      <c r="A4" s="374" t="s">
        <v>329</v>
      </c>
      <c r="B4" s="386" t="s">
        <v>330</v>
      </c>
      <c r="C4" s="386" t="s">
        <v>331</v>
      </c>
      <c r="D4" s="375" t="s">
        <v>494</v>
      </c>
      <c r="E4" s="375" t="s">
        <v>493</v>
      </c>
      <c r="F4" s="375" t="s">
        <v>453</v>
      </c>
      <c r="G4" s="375"/>
      <c r="H4" s="375"/>
      <c r="I4" s="375"/>
      <c r="J4" s="375"/>
      <c r="BX4" s="1"/>
      <c r="BY4" s="1"/>
      <c r="BZ4" s="1"/>
      <c r="CA4" s="1"/>
    </row>
    <row r="5" spans="1:79" ht="18" customHeight="1">
      <c r="A5" s="374"/>
      <c r="B5" s="387"/>
      <c r="C5" s="387"/>
      <c r="D5" s="374"/>
      <c r="E5" s="375"/>
      <c r="F5" s="375" t="s">
        <v>491</v>
      </c>
      <c r="G5" s="375" t="s">
        <v>333</v>
      </c>
      <c r="H5" s="375"/>
      <c r="I5" s="375"/>
      <c r="J5" s="375" t="s">
        <v>492</v>
      </c>
      <c r="BX5" s="1"/>
      <c r="BY5" s="1"/>
      <c r="BZ5" s="1"/>
      <c r="CA5" s="1"/>
    </row>
    <row r="6" spans="1:79" ht="69" customHeight="1">
      <c r="A6" s="374"/>
      <c r="B6" s="388"/>
      <c r="C6" s="388"/>
      <c r="D6" s="374"/>
      <c r="E6" s="375"/>
      <c r="F6" s="375"/>
      <c r="G6" s="14" t="s">
        <v>488</v>
      </c>
      <c r="H6" s="14" t="s">
        <v>489</v>
      </c>
      <c r="I6" s="14" t="s">
        <v>490</v>
      </c>
      <c r="J6" s="375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710</v>
      </c>
      <c r="B8" s="18">
        <v>71035</v>
      </c>
      <c r="C8" s="18">
        <v>2020</v>
      </c>
      <c r="D8" s="94">
        <v>5000</v>
      </c>
      <c r="E8" s="94">
        <v>5000</v>
      </c>
      <c r="F8" s="94">
        <v>5000</v>
      </c>
      <c r="G8" s="18"/>
      <c r="H8" s="18"/>
      <c r="I8" s="94"/>
      <c r="J8" s="18"/>
      <c r="BX8" s="1"/>
      <c r="BY8" s="1"/>
      <c r="BZ8" s="1"/>
      <c r="CA8" s="1"/>
    </row>
    <row r="9" spans="1:79" ht="24.75" customHeight="1">
      <c r="A9" s="385" t="s">
        <v>503</v>
      </c>
      <c r="B9" s="385"/>
      <c r="C9" s="385"/>
      <c r="D9" s="385"/>
      <c r="E9" s="110">
        <f>E8</f>
        <v>5000</v>
      </c>
      <c r="F9" s="110">
        <f>F8</f>
        <v>5000</v>
      </c>
      <c r="G9" s="110"/>
      <c r="H9" s="110"/>
      <c r="I9" s="110"/>
      <c r="J9" s="17"/>
      <c r="BX9" s="1"/>
      <c r="BY9" s="1"/>
      <c r="BZ9" s="1"/>
      <c r="CA9" s="1"/>
    </row>
  </sheetData>
  <sheetProtection/>
  <mergeCells count="11">
    <mergeCell ref="G5:I5"/>
    <mergeCell ref="J5:J6"/>
    <mergeCell ref="A9:D9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85" r:id="rId1"/>
  <headerFooter alignWithMargins="0">
    <oddHeader>&amp;RZałącznik nr &amp;A
do uchwały Rady Miejskiej w Sędziszowie Nr XVI/171/2008
z dnia 22 lutego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Krzysztof Malec</cp:lastModifiedBy>
  <cp:lastPrinted>2008-02-26T09:22:06Z</cp:lastPrinted>
  <dcterms:created xsi:type="dcterms:W3CDTF">1998-12-09T13:02:10Z</dcterms:created>
  <dcterms:modified xsi:type="dcterms:W3CDTF">2008-03-13T12:34:13Z</dcterms:modified>
  <cp:category/>
  <cp:version/>
  <cp:contentType/>
  <cp:contentStatus/>
</cp:coreProperties>
</file>