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6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opis" sheetId="17" r:id="rId17"/>
  </sheets>
  <definedNames>
    <definedName name="_xlnm.Print_Area" localSheetId="0">'1'!$A$1:$F$107</definedName>
    <definedName name="_xlnm.Print_Area" localSheetId="16">'opis'!$A$1:$D$746</definedName>
    <definedName name="_xlnm.Print_Titles" localSheetId="1">'2'!$3:$6</definedName>
    <definedName name="_xlnm.Print_Titles" localSheetId="2">'3'!$3:$8</definedName>
    <definedName name="_xlnm.Print_Titles" localSheetId="3">'3a'!$3:$8</definedName>
  </definedNames>
  <calcPr fullCalcOnLoad="1"/>
</workbook>
</file>

<file path=xl/sharedStrings.xml><?xml version="1.0" encoding="utf-8"?>
<sst xmlns="http://schemas.openxmlformats.org/spreadsheetml/2006/main" count="1903" uniqueCount="1000">
  <si>
    <t xml:space="preserve">Program Rozwoju Obszarów Wiejskich
</t>
  </si>
  <si>
    <t xml:space="preserve">2003-2008
</t>
  </si>
  <si>
    <t xml:space="preserve">010
</t>
  </si>
  <si>
    <t xml:space="preserve">01010
</t>
  </si>
  <si>
    <t xml:space="preserve">2.
</t>
  </si>
  <si>
    <t xml:space="preserve">2005-2008
</t>
  </si>
  <si>
    <t xml:space="preserve">3.
</t>
  </si>
  <si>
    <t xml:space="preserve">900
</t>
  </si>
  <si>
    <t xml:space="preserve">90095
</t>
  </si>
  <si>
    <t xml:space="preserve">4.
</t>
  </si>
  <si>
    <t xml:space="preserve">2008
</t>
  </si>
  <si>
    <t>ProjektAdaptacja starego budynku szkoły 
podstawowej na świetlicę wiejską oraz
zagospodarowanie centrum wsi Łowinia</t>
  </si>
  <si>
    <t>Projekt:Przystosowanie budynku
 komunalnego (budynek byłej szkoły
 podstawowej) w Gniewięcinie na 
świetlicę wiejską oraz zagospodarowanie
 centrum wsi</t>
  </si>
  <si>
    <t>Gospodarka odpadamia</t>
  </si>
  <si>
    <t>Utrzymanie zieleni w miastach i gminach</t>
  </si>
  <si>
    <t>Schroniska dla zwierząt</t>
  </si>
  <si>
    <t>Oświetlenie ulic, placów i dróg</t>
  </si>
  <si>
    <t>Gospodarka komunalna i ochrona środowiska</t>
  </si>
  <si>
    <t>Centra kultury i sztuki</t>
  </si>
  <si>
    <t>Kultura i ochrona dziedzictwa narodowego</t>
  </si>
  <si>
    <t>Zadania z zakresu kultury fizycznej i sportu</t>
  </si>
  <si>
    <t>Kultura fizyczna i sport</t>
  </si>
  <si>
    <t>Gminny Fundusz Ochrony Środowiska i Gospodarki Wodnej</t>
  </si>
  <si>
    <t>Likwidacja dzikich wysypisk śmieci</t>
  </si>
  <si>
    <t>0360</t>
  </si>
  <si>
    <t>0370</t>
  </si>
  <si>
    <t>0430</t>
  </si>
  <si>
    <t>0410</t>
  </si>
  <si>
    <t>0480</t>
  </si>
  <si>
    <t>ROLNICTWO I ŁOWIECTWO</t>
  </si>
  <si>
    <t>wydatki bieżące</t>
  </si>
  <si>
    <t>wydatki inwestycyjne</t>
  </si>
  <si>
    <t>Infrastruktura wodociągowa i sanitacyjna wsi - inwestycje</t>
  </si>
  <si>
    <t>- środki własne</t>
  </si>
  <si>
    <t>wodociąg Szałas</t>
  </si>
  <si>
    <t>Izby Rolnicze</t>
  </si>
  <si>
    <t>wpłaty na rzecz izb rolniczych w wysokości 2 % uzyskanych wpływów z podatku rolnego</t>
  </si>
  <si>
    <t xml:space="preserve">Pozostała działalność </t>
  </si>
  <si>
    <t>opłaty z tytułu użytkowania wieczystego gruntów Skarbu Państwa</t>
  </si>
  <si>
    <t xml:space="preserve">opinie szacunkowe gruntów </t>
  </si>
  <si>
    <t>opłaty notarialne, opłaty za założenie ksiąg wieczystych</t>
  </si>
  <si>
    <t xml:space="preserve">sporządzanie dokumentacji geodezyjnej (rozgraniczenia, podziały działek gminnych) </t>
  </si>
  <si>
    <t>ogłoszenia zamieszczane w prasie lokalnej</t>
  </si>
  <si>
    <t>składki na związki i organizacje do których przynależy gmina</t>
  </si>
  <si>
    <t>składka na Stowarzyszenie Gmin Świętokrzyskich</t>
  </si>
  <si>
    <t>składka na Stowarzyszenie Miast i Gmin Małopolskich</t>
  </si>
  <si>
    <t xml:space="preserve">gminny punkt zbiórki padliny                                                         </t>
  </si>
  <si>
    <t xml:space="preserve">- </t>
  </si>
  <si>
    <t>zakup aktualnych wersji programów  ewidencji gruntów</t>
  </si>
  <si>
    <t xml:space="preserve">TRANSPORT I ŁĄCZNOŚĆ                                            </t>
  </si>
  <si>
    <t>dotacja do odnowy dróg powiatowych położonych na terenie gminy Sędziszów</t>
  </si>
  <si>
    <t>wynagrodzenia bezosobowe - umowy zlecenia inspektora  nadzoru</t>
  </si>
  <si>
    <t xml:space="preserve">remonty dróg na terenie gminy </t>
  </si>
  <si>
    <t xml:space="preserve">DZIAŁALNOŚĆ USŁUGOWA                                             </t>
  </si>
  <si>
    <t>zakup zniczy ,wiązanek okolicznościowych</t>
  </si>
  <si>
    <t>bieżące prace konserwacyjne ,porządkowanie cmentarzy</t>
  </si>
  <si>
    <t xml:space="preserve">ADMINISTRACJA PUBLICZNA                                 </t>
  </si>
  <si>
    <t>z tego :</t>
  </si>
  <si>
    <t xml:space="preserve">zadania zlecone                                                                                     </t>
  </si>
  <si>
    <t xml:space="preserve">Urzędy Wojewódzkie                                                                                    </t>
  </si>
  <si>
    <t>świadczenia rzeczowe wynikacące z przepisów dotyczących bezpieczeństwa i higieny pracy</t>
  </si>
  <si>
    <t xml:space="preserve">wynagrodzenia osobowe pracowników                                                              </t>
  </si>
  <si>
    <t>dodatkowe wynagrodzenie roczne</t>
  </si>
  <si>
    <t>składki na ubezpieczenia społeczne</t>
  </si>
  <si>
    <t>składki na Fundusz Pracy</t>
  </si>
  <si>
    <t>odpisy na zakładowy fundusz świadczeń spocjalnych</t>
  </si>
  <si>
    <t>- naprawy i konserwacja:centrali telefonicznej,ksera,systemu alarmowego oraz samochodów</t>
  </si>
  <si>
    <t>wynagrodzenia bezosobowe (umowy zlecenia oraz umowy o dzieło)</t>
  </si>
  <si>
    <t xml:space="preserve">Rady Gmin (miast i miast na prawach powiatu)                                                                                   </t>
  </si>
  <si>
    <t xml:space="preserve">diety dla radnych                                                                                   </t>
  </si>
  <si>
    <t xml:space="preserve">ryczałt dla przewodniczącego                                                              </t>
  </si>
  <si>
    <t xml:space="preserve">zakupy dla potrzeb Rady  </t>
  </si>
  <si>
    <t>zakup nagród i pucharów na konkursy w szkołach</t>
  </si>
  <si>
    <t xml:space="preserve">szkolenia   </t>
  </si>
  <si>
    <t xml:space="preserve">delegacje                                                                                                  </t>
  </si>
  <si>
    <t xml:space="preserve">Urzędy Gmin (miast i miast na prawach powiatu)                                                                                    </t>
  </si>
  <si>
    <t>świadczenia rzeczowe wynikające z przepisów dotyczących bezpieczeństwa i higieny pracy</t>
  </si>
  <si>
    <t xml:space="preserve">wynagrodzenia osobowe                                                                 </t>
  </si>
  <si>
    <t>prowizja dla sołtysów</t>
  </si>
  <si>
    <t xml:space="preserve">składki na ubezpieczenia społeczne                                                   </t>
  </si>
  <si>
    <t>wpłaty na Państwowy Fundusz Rehabilitacji Osób Niepełnosprawnych</t>
  </si>
  <si>
    <t>- węgiel + koks, odpady opałowe</t>
  </si>
  <si>
    <t>- zakup paliwa do 2 samochodów: Peugeot Partner, Skoda Octavia oraz zakup części do wymienionych samochodów</t>
  </si>
  <si>
    <t>- zakup materiałów biurowych, kalkulatorów</t>
  </si>
  <si>
    <t>- zakup druków do Urzędu na poszczególne stanowiska</t>
  </si>
  <si>
    <t>- zakup książek i czasopism</t>
  </si>
  <si>
    <t>- opłata za prenumeratę Dziennika Ustaw, Dziennika Urzędowego Województwa Świętokrzyskiego</t>
  </si>
  <si>
    <t>- zakup środków czystości do Urzędu oraz niezbędnych materiałów do bieżącego utrzymania budynku i funkcjonowania Urzędu</t>
  </si>
  <si>
    <t xml:space="preserve">- zakup mebli </t>
  </si>
  <si>
    <t>- zorganizowanie uroczystości 50-lecia pożycia par małżeńskich</t>
  </si>
  <si>
    <t>- spotkanie z Burmistrzem z okazji Dnia Edukacji 
Narodowej</t>
  </si>
  <si>
    <t>- nagrody na zawody  sportowo-pożarnicze i turniej wiedzy o pożarnictwie</t>
  </si>
  <si>
    <t>- zakupy związane z posiedzeniami Zarządu Miejsko-Gminnego OSP</t>
  </si>
  <si>
    <t xml:space="preserve">zapłata za energię elektryczną, opłata za wodę                                            </t>
  </si>
  <si>
    <t xml:space="preserve">- malowanie  pomieszczeń w budynku Urzędu oraz wykonanie posadzki </t>
  </si>
  <si>
    <t xml:space="preserve">- usługi pocztowe oraz opłaty zryczałtowane za przesyłki pocztowe </t>
  </si>
  <si>
    <t>- ZETO S.A. -  nadzór autorski ,  aktualizacja i wprowadzanie danych , szkolenia w nowych programach</t>
  </si>
  <si>
    <t xml:space="preserve"> - opłaty ogłoszeniowe o przetargach</t>
  </si>
  <si>
    <t xml:space="preserve">- usługi w zakresie prac redakcyjnych, technicznych, graficznych w wydziałach </t>
  </si>
  <si>
    <t xml:space="preserve">- nagrody książkowe dla najlepszych uczniów </t>
  </si>
  <si>
    <t>-dofinansowanie i współorganizacja konkursów w szkołach</t>
  </si>
  <si>
    <t xml:space="preserve">-Festyny Rodzinne (czerwiec,lipiec,sierpień,wrzesień) </t>
  </si>
  <si>
    <t>-zabezpieczenie nagłośnienia , występy artystów -wynagrodzenia bezosobowe (umowy zlecenia bądż umowy o dzieło)</t>
  </si>
  <si>
    <t>- koszty egzekucyjne płacone do Urzędów Skarbowych</t>
  </si>
  <si>
    <t>- obsługa bankowa</t>
  </si>
  <si>
    <t>zakup usług dostępu do sieci Internet</t>
  </si>
  <si>
    <t>opłaty za usługi telekomunikacyjne telefonii
 komórkowej</t>
  </si>
  <si>
    <t>opłaty za usługi telekomunikacyjne telefonii 
stacjonarnej</t>
  </si>
  <si>
    <t xml:space="preserve">delegacje </t>
  </si>
  <si>
    <t>różne opłaty: ubezpieczenie samochodów , sprzętu, budynku</t>
  </si>
  <si>
    <t xml:space="preserve">odpisy  na zakładowy fundusz świadczeń socjalnych                                               </t>
  </si>
  <si>
    <t>zakup materiałów  papierniczych do sprzętu drukarskiego i urządzeń kserograficznych</t>
  </si>
  <si>
    <t>zakup zintegrowanego systemu zarządzania informacją i elektronicznym obiegiem dokumentów oraz legalizacja oprogramowania - inwestycja</t>
  </si>
  <si>
    <t xml:space="preserve">Dopłata dla pracowników zatrudnionych za pośrednictwem Powiatowego Urzędu Pracy – likwidacja skutków bezrobocia 
</t>
  </si>
  <si>
    <t>wynagrodzenia osobowe pracowników</t>
  </si>
  <si>
    <t>usługi zdrowotne - badania wstępne pracowników</t>
  </si>
  <si>
    <t xml:space="preserve">odpisy  na zakładowy fundusz świadczeń socjalnych </t>
  </si>
  <si>
    <t xml:space="preserve">URZĘDY NACZELNYCH ORGANÓW WŁADZY PAŃSTWOWEJ, KONTROLI I OCHRONY PRAWA ORAZ SĄDOWNICTWA </t>
  </si>
  <si>
    <t>OBRONA NARODOWA</t>
  </si>
  <si>
    <t>uduskonalenie oprogramowania systemu komputerowej bazy danych</t>
  </si>
  <si>
    <t xml:space="preserve">BEZPIECZEŃSTWO PUBLICZNE I OCHRONA PRZECIWPOŻAROWA                                                    </t>
  </si>
  <si>
    <t>dotacja na pokrycie kosztów  utrzymania i funkcjonowania jednostek organizacyjnych Policji</t>
  </si>
  <si>
    <t xml:space="preserve">składki na ubezpieczenia społeczne                                           </t>
  </si>
  <si>
    <t xml:space="preserve">składki na Fundusz Pracy                                                             </t>
  </si>
  <si>
    <t>zapłata za energię elektryczną</t>
  </si>
  <si>
    <t>remont samochodów, motopomp i urządzeń selektywnych</t>
  </si>
  <si>
    <t>badania kierowców (pojazdów uprzywilejowanych)</t>
  </si>
  <si>
    <t>Dotacja z budżetu Wojewody na zadania własne</t>
  </si>
  <si>
    <t>1. Wytwarzanie i zaopatrywanie w energię elektryczna, gaz i wodę</t>
  </si>
  <si>
    <t>OBSŁUGA DŁUGU PUBLICZNEGO</t>
  </si>
  <si>
    <t xml:space="preserve">Obsługa papierów wartościowych, kredytów i pożyczek jednostek samorządu terytorialnego </t>
  </si>
  <si>
    <t xml:space="preserve">spłata za poręczenie udzielone dla UM Jędrzejów                             </t>
  </si>
  <si>
    <t xml:space="preserve">RÓŻNE ROZLICZENIA                                                                     </t>
  </si>
  <si>
    <t>rezerwa budżetowa</t>
  </si>
  <si>
    <t xml:space="preserve">OŚWIATA I WYCHOWANIE                                       </t>
  </si>
  <si>
    <t xml:space="preserve">z tego:  </t>
  </si>
  <si>
    <t>Urzędy wojewódzkie</t>
  </si>
  <si>
    <t>Edukacyjna opieka 
wychowawcza</t>
  </si>
  <si>
    <t>C. Inne źródła - Program Rozwoju Obszarów Wiejskich</t>
  </si>
  <si>
    <t>Dotacje podmiotowe w 2008 r.</t>
  </si>
  <si>
    <t>Stowarzyszenie na rzecz Rozwoju Oświaty, Kultury i Sportu Miasta i Gminy Sędziszów</t>
  </si>
  <si>
    <t>Dochody budżetu gminy na 2008 rok.</t>
  </si>
  <si>
    <t>Dochody bieżące</t>
  </si>
  <si>
    <t>Dochody majątkowe</t>
  </si>
  <si>
    <t>6298</t>
  </si>
  <si>
    <t>0770</t>
  </si>
  <si>
    <t>Wpłaty z tytułu odpłatnego nabycia prawa własności oraz prawa użytkowania wieczystego nieruchomości</t>
  </si>
  <si>
    <t>LEŚNICTWO</t>
  </si>
  <si>
    <t>Gospodarka leśna</t>
  </si>
  <si>
    <t>GOSPODARKA MIESZKANIOWA</t>
  </si>
  <si>
    <t>70004</t>
  </si>
  <si>
    <t>Różne jednostki obsługi gospodarki mieszkaniowej</t>
  </si>
  <si>
    <t>70005</t>
  </si>
  <si>
    <t>Gospodarka gruntami i nieruchomościami</t>
  </si>
  <si>
    <t>710</t>
  </si>
  <si>
    <t>DZIAŁALNOŚĆ USŁUGOWA</t>
  </si>
  <si>
    <t>71035</t>
  </si>
  <si>
    <t>2020</t>
  </si>
  <si>
    <t>Dotacje celowe otrzymane z budżetu państwa na zadania bieżące realizowane przez gminę na podstawie porozumień z organami administracji rządowej</t>
  </si>
  <si>
    <t>ADMINISTRACJA PUBLICZNA</t>
  </si>
  <si>
    <t>75011</t>
  </si>
  <si>
    <t>Dotacje celowe otrzymane z budżetu państwa na realizację zadań bieżących  z zakresu administracji rządowej oraz innych zadań zleconych gminie (związkom gmin) ustawami</t>
  </si>
  <si>
    <t>75023</t>
  </si>
  <si>
    <t>URZĘDY NACZELNYCH ORGANÓW WŁADZY PAŃSTWOWEJ, KONTROLI I OCHRONY PRAWA ORAZ SĄDOWNICTWA</t>
  </si>
  <si>
    <t>2010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</si>
  <si>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</si>
  <si>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</si>
  <si>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</si>
  <si>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75615</t>
  </si>
  <si>
    <t>Wpływy z podatku rolnego, podatku leśnego, podatku od czynności cywilno-prawnych, podatków i opłat lokalnych od osób prawnych i innych jednostek organizacyjnych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</si>
  <si>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</si>
  <si>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</si>
  <si>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</si>
  <si>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75618</t>
  </si>
  <si>
    <t>Wpływy z innych opłat stanowiących dochody jednostek samorządu terytorialnego na podstawie ustaw</t>
  </si>
  <si>
    <t>75621</t>
  </si>
  <si>
    <t>Udziały gmin w podatkach stanowiących dochód budżetu państwa</t>
  </si>
  <si>
    <t>RÓŻNE ROZLICZENIA</t>
  </si>
  <si>
    <t>75801</t>
  </si>
  <si>
    <t>Część oświatowa subwencji ogólnej dla jednostek samorządu terytorialnego</t>
  </si>
  <si>
    <t>Subwencje ogólne z budżetu państwa</t>
  </si>
  <si>
    <t>75807</t>
  </si>
  <si>
    <t>Część wyrównawcza subwencji ogólnej dla gmin</t>
  </si>
  <si>
    <t xml:space="preserve">Subwencje ogólne z budżetu państwa </t>
  </si>
  <si>
    <t>75831</t>
  </si>
  <si>
    <t>Część równoważąca subwencji ogólnej dla gmin</t>
  </si>
  <si>
    <t>OŚWIATA I WYCHOWANIE</t>
  </si>
  <si>
    <t>80101</t>
  </si>
  <si>
    <t>6260</t>
  </si>
  <si>
    <t>Dotacje otrzymane z funduszy celowych na finansowanie lub dofinansowanie kosztów realizacji inwestycji i zakupów inwestycyjnych jednostek sektora finansów publicznych</t>
  </si>
  <si>
    <t>80104</t>
  </si>
  <si>
    <t>80110</t>
  </si>
  <si>
    <t>85203</t>
  </si>
  <si>
    <t>85212</t>
  </si>
  <si>
    <t>85213</t>
  </si>
  <si>
    <t>85214</t>
  </si>
  <si>
    <t>Dotacje celowe otrzymane z budżetu państwa na realizację zadań bieżących  z zakresu administracji rządowej oraz innych zadań zleconych gminie (związkowi gmin) ustawami</t>
  </si>
  <si>
    <r>
      <t xml:space="preserve">budowa i przebudowa dróg gminnych szansą na rozwój gospodarczy oraz poprawę atrakcyjności turystycznej gminy Sędziszów - </t>
    </r>
    <r>
      <rPr>
        <b/>
        <sz val="12"/>
        <rFont val="Arial"/>
        <family val="2"/>
      </rPr>
      <t>inwestycja</t>
    </r>
  </si>
  <si>
    <t>Dotacje celowe otrzymane z budżetu państwa na realizację własnych zadań bieżących gmin (związków gmin)</t>
  </si>
  <si>
    <t>85219</t>
  </si>
  <si>
    <t>Dotacje celowe otrzymane z budżetu państwa na realizację własnych zadań bieżących gminy (związków gmin)</t>
  </si>
  <si>
    <t>85228</t>
  </si>
  <si>
    <t>85295</t>
  </si>
  <si>
    <t>GOSPODARKA KOMUNALNA I OCHRONA ŚRODOWISKA</t>
  </si>
  <si>
    <t>90095</t>
  </si>
  <si>
    <t>926</t>
  </si>
  <si>
    <t>KULTURA FIZYCZNA I SPORT</t>
  </si>
  <si>
    <t>92605</t>
  </si>
  <si>
    <t xml:space="preserve">Szkoły Podstawowe                                                                           </t>
  </si>
  <si>
    <t xml:space="preserve">dotacje podmiotowe z budżetu dla publicznej jednostki systemu oświaty prowadzonej przez osobę prawną inną niż j.s.t. oraz przez osobę fizyczną                          </t>
  </si>
  <si>
    <t xml:space="preserve">dodatki mieszkaniowe, dodatki wiejskie , zapomogi    zdrowotne dla nauczycieli oraz odprawy pieniężne wypłacane z tytułu zmniejszenia zatrudnienia z przyczyn dotyczących pracodawcy                                                         </t>
  </si>
  <si>
    <t xml:space="preserve">wynagrodzenia osobowe pracowników  </t>
  </si>
  <si>
    <t xml:space="preserve">dodatkowe wynagrodzenie roczne                                              </t>
  </si>
  <si>
    <t xml:space="preserve">zakup materiałów i wyposażenia  w tym: środki czystości, materiały biurowe, opał, druki, materiały do remontów                                                    </t>
  </si>
  <si>
    <t>zakup pomocy naukowych, dydaktycznych i książek</t>
  </si>
  <si>
    <t xml:space="preserve">zakup energii elektrycznej, cieplnej , wody                                  </t>
  </si>
  <si>
    <t>zakup usług zdrowotnych</t>
  </si>
  <si>
    <t>zakup usług remontowych, budowlano - montażowych , konserwacja pomieszczeń i budynków w: 
          Szkole Podstawowej Nr 1 w Sędziszowie</t>
  </si>
  <si>
    <t xml:space="preserve">          Szkole Podstawowej Nr 2 w Sędziszowie</t>
  </si>
  <si>
    <t xml:space="preserve">          Szkole Podstawowej w Tarnawie</t>
  </si>
  <si>
    <t xml:space="preserve">          Szkole Podstawowej w Krzcięcicach</t>
  </si>
  <si>
    <t xml:space="preserve">          Szkole Podstawowej w Pawłowicach</t>
  </si>
  <si>
    <t xml:space="preserve">          Szkole Podstawowej w Mstyczowie</t>
  </si>
  <si>
    <t xml:space="preserve">          Szkole Filialnej w Klimontowie</t>
  </si>
  <si>
    <t xml:space="preserve">zakup usług pozostałych, a w szczególności usługi pocztowe, kominiarskie, wywóz nieczystości, opłaty  telewizyjne oraz usługi różne                               </t>
  </si>
  <si>
    <t xml:space="preserve"> odsetki od krajowych skarbowych papierów wartościowych oraz od krajowych pożyczek i kredytów                                                                                 
</t>
  </si>
  <si>
    <t>opłaty za usługi internetowe</t>
  </si>
  <si>
    <t>opłaty z tytułu zakupu usług telekomunikacyjnych telefonii komórkowej</t>
  </si>
  <si>
    <t>opłaty z tytułu zakupu usług telekomunikacyjnych telefonii stacjonarnej</t>
  </si>
  <si>
    <t xml:space="preserve">podróże służbowe krajowe                                                            </t>
  </si>
  <si>
    <t>różne ubezpieczenia rzeczowe, majątkowe</t>
  </si>
  <si>
    <t>zakup akcesoriów komputerowych w tym programów 
i licencji</t>
  </si>
  <si>
    <t xml:space="preserve">odpis na zakładowy fundusz świadczeń socjalnych                    </t>
  </si>
  <si>
    <t xml:space="preserve">zakup materiałów i wyposażenia  w tym: środki czystości, materiały biurowe                                                  </t>
  </si>
  <si>
    <t>zakup pomocy naukowych</t>
  </si>
  <si>
    <t>usługi pozostałe</t>
  </si>
  <si>
    <t xml:space="preserve">dodatki mieszkaniowe, dodatki wiejskie, zapomogi zdrowotne dla nauczycieli,                                                               </t>
  </si>
  <si>
    <t xml:space="preserve">wynagrodzenia osobowe pracowników                                        </t>
  </si>
  <si>
    <t xml:space="preserve">dodatkowe wynagrodzenie roczne                                                 </t>
  </si>
  <si>
    <t>składki na ubezpieczenie społeczne</t>
  </si>
  <si>
    <t>Dochody i wydatki związane z realizacją zadań z zakresu administracji rządowej i innych zadań zleconych odrębnymi ustawami w 2008 r.</t>
  </si>
  <si>
    <t>odpis na zakładowy fundusz świadczeń socjalnych</t>
  </si>
  <si>
    <t xml:space="preserve">Przedszkola </t>
  </si>
  <si>
    <t xml:space="preserve">zapomogi zdrowotne dla nauczycieli,                                                               </t>
  </si>
  <si>
    <t xml:space="preserve">składki na Fundusz Pracy                                                               </t>
  </si>
  <si>
    <t>zakup świadczeń rzeczowych wynikających z przepisów dotyczących bezpieczeństwa i higieny pracy</t>
  </si>
  <si>
    <t>zakup usług remontowych, budowlano - montażowych , konserwacja pomieszczeń</t>
  </si>
  <si>
    <t>zakup artykułów żywieniowych (z odpłatności rodziców)</t>
  </si>
  <si>
    <t xml:space="preserve">Gimnazja                                                                                        </t>
  </si>
  <si>
    <t xml:space="preserve">dodatki mieszkaniowe , dodatki wiejskie, zapomogi zdrowotne dla nauczycieli                                                             </t>
  </si>
  <si>
    <t xml:space="preserve">wynagrodzenia osobowe pracowników   </t>
  </si>
  <si>
    <t xml:space="preserve">dodatkowe wynagrodzenie roczne                                                </t>
  </si>
  <si>
    <t xml:space="preserve">zakup materiałów i wyposażenia w tym: środki czystości, materiały biurowe, opał, druki, materiały do remontów        </t>
  </si>
  <si>
    <t>zakup pomocy naukowych, dydaktycznych, książek</t>
  </si>
  <si>
    <t xml:space="preserve">zakup energii elektrycznej, cieplnej i wody                                  </t>
  </si>
  <si>
    <t>zakup usług remontowych, budowlano - montażowych , konserwacja pomieszczeń i budynków w:
          Gimnazjum Sędziszów</t>
  </si>
  <si>
    <t xml:space="preserve">          Gimnazjum Boleścice</t>
  </si>
  <si>
    <t>świadczenia społeczne - zakup posiłków dla dzieci korzystających ze świetlicy socjoterapeutycznej przy Samorządowym Centrum Kultury w Sędziszowie</t>
  </si>
  <si>
    <t>wypłata zasiłków celowych ,okresowych- zadania własne</t>
  </si>
  <si>
    <t>naprawa i konserwacja urządzeń</t>
  </si>
  <si>
    <t>ubezpieczenie samochodu , sprzętu komputerowego</t>
  </si>
  <si>
    <t>szkolenia pracowników</t>
  </si>
  <si>
    <t>zakup materiałów papierniczych do sprzętu drukarskiego i urządzeń kserograficznych</t>
  </si>
  <si>
    <t>wynagrodzenia bezosobowe wypłacane z tytułu umów zleceń</t>
  </si>
  <si>
    <t xml:space="preserve">zakup usług pozostałych a w szczególności usługi     pocztowe, kominiarskie, wywóz nieczystości oraz usługi 
różne                                                                            </t>
  </si>
  <si>
    <t xml:space="preserve">podróże służbowe krajowe                                                              </t>
  </si>
  <si>
    <t xml:space="preserve">odpis na zakładowy fundusz świadczeń socjalnych                     </t>
  </si>
  <si>
    <t xml:space="preserve">zakup materiałów i wyposażenia </t>
  </si>
  <si>
    <t xml:space="preserve">Dowożenie uczniów do szkół                                                               </t>
  </si>
  <si>
    <t>zakup materiałów i wyposażenia w tym: paliwa do autobusów szkolnych, oleju, opon i części zamiennych</t>
  </si>
  <si>
    <t>zakup usług remontowych – bieżące naprawy</t>
  </si>
  <si>
    <t>przeglądy techniczne</t>
  </si>
  <si>
    <t>ubezpieczenia samochodów</t>
  </si>
  <si>
    <t>delegacje służbowe krajowe</t>
  </si>
  <si>
    <t xml:space="preserve">Licea Ogólnokształcące                                                                       </t>
  </si>
  <si>
    <t xml:space="preserve">zapomogi zdrowotne dla nauczycieli                                                </t>
  </si>
  <si>
    <t xml:space="preserve">wynagrodzenia osobowe pracowników                                    </t>
  </si>
  <si>
    <t xml:space="preserve">dodatkowe wynagrodzenie roczne                                             </t>
  </si>
  <si>
    <t xml:space="preserve">składki na ubezpieczenia społeczne                                             </t>
  </si>
  <si>
    <t xml:space="preserve">składki na Fundusz Pracy                                                              </t>
  </si>
  <si>
    <t xml:space="preserve">zakup materiałów i wyposażenia w tym : środków czystości, druków, materiałów do remontów                                  </t>
  </si>
  <si>
    <t>zakup pomocy naukowych, książek</t>
  </si>
  <si>
    <t xml:space="preserve">zakup energii elektrycznej, wody , C. O.                                        </t>
  </si>
  <si>
    <t xml:space="preserve">zakup usług pozostałych, a w szczególności, usługi pocztowe, kominiarskie, wywóz nieczystości                  </t>
  </si>
  <si>
    <t xml:space="preserve">zakup usług remontowych, konserwacja pomieszczeń </t>
  </si>
  <si>
    <t xml:space="preserve">opłata za naukę j. angielskiego dla firmy                                    </t>
  </si>
  <si>
    <t>podróże służbowe krajowe</t>
  </si>
  <si>
    <t>różne opłaty i składki, ubezpieczenia</t>
  </si>
  <si>
    <t xml:space="preserve">zakup akcesoriów komputerowych w tym programów 
i licencji                                  </t>
  </si>
  <si>
    <t xml:space="preserve">Dokształcanie i doskonalenie nauczycieli </t>
  </si>
  <si>
    <t>środki na dofinansowanie doskonalenia zawodowego  nauczycieli w wysokości 1 % planowanych rocznych środków przeznaczonych na wynagrodzenia osobowe nauczycieli</t>
  </si>
  <si>
    <t>zakup materiałów szkoleniowych i informacyjnych</t>
  </si>
  <si>
    <t>opłaty za studia i szkolenia w zakresie dokształcania</t>
  </si>
  <si>
    <t xml:space="preserve">odpis na zakładowy fundusz świadczeń socjalnych dla nauczycieli będących emerytami i rencistami                                                       </t>
  </si>
  <si>
    <t>A.      
B.
C.
D. 178 500</t>
  </si>
  <si>
    <t>A.      
B.
C.
D. 154 000</t>
  </si>
  <si>
    <t>A.      
B.
C.
D. 332 500</t>
  </si>
  <si>
    <t>C. Inne źródła - PROW</t>
  </si>
  <si>
    <t>2360</t>
  </si>
  <si>
    <t>Dochody j.s.t. związane z realizacją zadań z zakresu administracji rządowej oraz innych zadań zleconych ustawami</t>
  </si>
  <si>
    <t xml:space="preserve">odpis na zakładowy fundusz świadczeń socjalnych dla emerytów i rencistów - obsługa i administracja                                                        </t>
  </si>
  <si>
    <t xml:space="preserve">OCHRONA ZDROWIA                                                     </t>
  </si>
  <si>
    <t xml:space="preserve">realizacja programów profilaktycznych ,organizacja imprez promujących zdrowy styl życia bez narkotyków, szkolenia
</t>
  </si>
  <si>
    <t>ekwiwalenty pieniężne wypłacane za używanie odzieży 
własnej</t>
  </si>
  <si>
    <t>świadczenia społeczne - dożywianie dzieci w szkołach, zapłata za kolonie z rodzin dysfunkcjonalnych</t>
  </si>
  <si>
    <t xml:space="preserve">składki na ubezpieczenia społeczne                                                       </t>
  </si>
  <si>
    <t xml:space="preserve">składki na Fundusz Pracy                                                                          </t>
  </si>
  <si>
    <t>wynagrodzenia bezosobowe - umowy zlecenia</t>
  </si>
  <si>
    <t xml:space="preserve">zakup materiałów biurowych, środków czystości oraz materiałów do szkół na organizowane programy związane z alkoholizmem                                                          </t>
  </si>
  <si>
    <t xml:space="preserve">zapłata za energię elektryczną,  CO, wodę                                                                                          </t>
  </si>
  <si>
    <t>zapłata za badania okresowe pracowników</t>
  </si>
  <si>
    <t>zapłata na programy profilaktyczne,usługi pocztowe,badania lekarskie</t>
  </si>
  <si>
    <t>odpisy na zakładowy fundusz świadczeń socjalnych</t>
  </si>
  <si>
    <t>POMOC SPOŁECZNA</t>
  </si>
  <si>
    <t>WYDATKI</t>
  </si>
  <si>
    <t xml:space="preserve">zadania własne                                                                    </t>
  </si>
  <si>
    <t xml:space="preserve">zadania zlecone                                                                    </t>
  </si>
  <si>
    <t xml:space="preserve">Zadania własne                                                                    </t>
  </si>
  <si>
    <t>Placówki opiekuńczo - wychowawcze</t>
  </si>
  <si>
    <t>Jednostka otrzymująca dotację</t>
  </si>
  <si>
    <t>Starostwo Powiatowe w Jędrzejowie</t>
  </si>
  <si>
    <t>Komenda Wojewódzka Policji w Kielcach</t>
  </si>
  <si>
    <t>wyłoniona w drodze konkursu</t>
  </si>
  <si>
    <t>2. Transport i łączność</t>
  </si>
  <si>
    <t>3. Gospodarka komunalna i ochrona środowiska</t>
  </si>
  <si>
    <t>zakup przyborów dla dzieci korzystających z zajęć technicznych prowadzonych w świetlicy</t>
  </si>
  <si>
    <t xml:space="preserve">opłaty za pobyt podopiecznych z terenu naszej gminy w domach pomocy społecznej </t>
  </si>
  <si>
    <t xml:space="preserve">dotacja na działalność stołówki                    </t>
  </si>
  <si>
    <t>Zasiłki i pomoc w naturze oraz składki na 
ubezpieczenia emerytalne i rentowe</t>
  </si>
  <si>
    <t>wypłata zasiłków okresowych - dotacja z budżetu państwa</t>
  </si>
  <si>
    <t xml:space="preserve">Dodatki mieszkaniowe </t>
  </si>
  <si>
    <t>wypłata dodatków mieszkaniowych</t>
  </si>
  <si>
    <t>Ośrodki Pomocy Społecznej</t>
  </si>
  <si>
    <t xml:space="preserve">zadania własne                                                                  </t>
  </si>
  <si>
    <t>zakup materiałów biurowych, paliwa, druków</t>
  </si>
  <si>
    <t>zapłata za energię elektryczną, CO, wodę</t>
  </si>
  <si>
    <t>zapłata za badania okresowe</t>
  </si>
  <si>
    <t>Razem dział 800</t>
  </si>
  <si>
    <t>opłata za usługi pocztowe, szkolenia, wywóz nieczystości,prowizje bankowe</t>
  </si>
  <si>
    <t>opłaty  za usługi telekomunikacyjne telefonii stacjonarnej</t>
  </si>
  <si>
    <t>podatek od nieruchomości</t>
  </si>
  <si>
    <t>zakup  akcesoriów komputerowych w tym programów
 i licencji</t>
  </si>
  <si>
    <t xml:space="preserve">Usługi opiekuńcze i specjalistyczne usługi opiekuńcze                                                                     </t>
  </si>
  <si>
    <t>ekwiwalenty pieniężne wypłacane dla pracowników socjalnych oraz opiekunek domowych za używanie odzieży 
własnej</t>
  </si>
  <si>
    <t xml:space="preserve">wynagrodzenia osobowe pracowników                             </t>
  </si>
  <si>
    <t xml:space="preserve">dodatkowe wynagrodzenie roczne                                       </t>
  </si>
  <si>
    <t xml:space="preserve">składki na ubezpieczenia społeczne                                     </t>
  </si>
  <si>
    <t xml:space="preserve">składki na Fundusz Pracy                                                     </t>
  </si>
  <si>
    <t>zakup odzieży ochronnej - fartuchów, rękawic dla opiekunek domowych</t>
  </si>
  <si>
    <t xml:space="preserve">odpisy na zakładowy fundusz świadczeń socjalnych             </t>
  </si>
  <si>
    <t xml:space="preserve">Pozostała działalność                                                             </t>
  </si>
  <si>
    <t>Zadania własne</t>
  </si>
  <si>
    <t>dożywianie dzieci w szkole w ramach programu "Posiłek dla potrzebujących" oraz wypłata zasiłków celowych</t>
  </si>
  <si>
    <t xml:space="preserve">Zadania zlecone                                                                </t>
  </si>
  <si>
    <t xml:space="preserve">dotacja dla Środowiskowego Domu Samopomocy                        </t>
  </si>
  <si>
    <t>Świadczenia rodzinne ,zaliczka alimentacyjna oraz składki na ubezpieczenia emerytalne i rentowe z ubezpieczenia społecznego</t>
  </si>
  <si>
    <t>świadczenia społeczne - wypłata zasiłków rodzinnych, pielęgnacyjnych, opiekuńczych</t>
  </si>
  <si>
    <t xml:space="preserve">dodatkowe wynagrodzenie roczne                                               </t>
  </si>
  <si>
    <t xml:space="preserve">składki na ubezpieczenia społeczne                                              </t>
  </si>
  <si>
    <t xml:space="preserve">składki na Fundusz Pracy                                                                </t>
  </si>
  <si>
    <t>zakup materiałów biurowych</t>
  </si>
  <si>
    <t>opłaty z tytułu usług telekomunikacyjnych telefonii stacjonarnej</t>
  </si>
  <si>
    <t>Rewaloryzacja Parku - Dworek (zagospodarowanie parku)</t>
  </si>
  <si>
    <t>- środki z Programu Rozwoju Obszarów Wiejskich</t>
  </si>
  <si>
    <t>wodociąg Swaryszów (łącznie z Przemysłowa-Tarnawa)</t>
  </si>
  <si>
    <t>Wodociąg Podsadek - Mstyczów</t>
  </si>
  <si>
    <r>
      <t xml:space="preserve">wodociąg Kielecka II etap - </t>
    </r>
    <r>
      <rPr>
        <b/>
        <sz val="12"/>
        <rFont val="Arial"/>
        <family val="2"/>
      </rPr>
      <t>inwestycja</t>
    </r>
  </si>
  <si>
    <t>Edukacja ekologiczna oraz propagowanie działań proekologicznych i zasad zrównoważonego rozwoju</t>
  </si>
  <si>
    <t>Wspomaganie realizacji zadań państwowego monitoringu środowiska</t>
  </si>
  <si>
    <t>Realizowanie zadań modernizacyjnych, służących ochronie środowiska i gospodarce wodne, w tym instalacji lub urządzeń ochrony przeciwpowodziowej i obiektów małej retencji wodnej</t>
  </si>
  <si>
    <t xml:space="preserve">          Szkole Filialnej w Zielonkach</t>
  </si>
  <si>
    <t>opłata za nauczanie j. angielskiego przez firmę</t>
  </si>
  <si>
    <t>zakup usług za wykonanie ekspertyz, analiz, opinii</t>
  </si>
  <si>
    <t>szkolenie pracowników</t>
  </si>
  <si>
    <t>zakup materiałów papierniczych do sprzętu 
kserograficznego</t>
  </si>
  <si>
    <t>- środki otrzymane z WFOŚiGW</t>
  </si>
  <si>
    <r>
      <t xml:space="preserve">termomodernizacja  - </t>
    </r>
    <r>
      <rPr>
        <b/>
        <sz val="12"/>
        <rFont val="Arial"/>
        <family val="2"/>
      </rPr>
      <t>inwestycje</t>
    </r>
  </si>
  <si>
    <t>opłata za bilety dla uczniów dojeżdżających do szkół autobusami PKS, dowóz uczniów z Wojciechowic i ucznia niepełnosprawnego</t>
  </si>
  <si>
    <t>zakup usług obejmujących wykonanie ekspertyz, analiz, opinii</t>
  </si>
  <si>
    <t>zakup materiałów papierniczych do sprzętu drukarskiego
i urządzeń kserograficznych</t>
  </si>
  <si>
    <t>zakup akcesoriów komputerowych , w tym programów 
i licencji</t>
  </si>
  <si>
    <t>składki na ubezpieczenia zdrowotne od wypłaconych zasiłków stałych, świadczeń opiekuńczych</t>
  </si>
  <si>
    <t>świadczenia społeczne - wypłata zasiłków stałych</t>
  </si>
  <si>
    <t xml:space="preserve">Usługi opiekuńcze i specjalistyczne usługi 
opiekuńcze             </t>
  </si>
  <si>
    <t>ekwiwalenty pieniężne wypłacane za używianie odzieży 
własnej</t>
  </si>
  <si>
    <t xml:space="preserve">wynagrodzenia osobowe pracowników                                      </t>
  </si>
  <si>
    <t xml:space="preserve">składki na ubezpieczenia społeczne                                            </t>
  </si>
  <si>
    <t>zakup odzieży ochronnej - rękawic, fartuchów dla opiekunek domowych</t>
  </si>
  <si>
    <t xml:space="preserve">odpisy na zakładowy fundusz świadczeń socjalnych                      </t>
  </si>
  <si>
    <t xml:space="preserve">EDUKACYJNA OPIEKA WYCHOWAWCZA                             </t>
  </si>
  <si>
    <t xml:space="preserve">Świetlice szkolne                                                                                    </t>
  </si>
  <si>
    <t xml:space="preserve">zapomogi zdrowotne dla nauczycieli                                                        </t>
  </si>
  <si>
    <r>
      <t xml:space="preserve">A.      
B.
C.
D.955429
 </t>
    </r>
    <r>
      <rPr>
        <sz val="8"/>
        <rFont val="Arial CE"/>
        <family val="2"/>
      </rPr>
      <t>ANR RZESZÓW</t>
    </r>
  </si>
  <si>
    <t>D. Inne źródła - WFOŚiGW , ANR</t>
  </si>
  <si>
    <t>A.      
B.
C.
D. 955429</t>
  </si>
  <si>
    <t xml:space="preserve">wynagrodzenia osobowe pracowników                                               </t>
  </si>
  <si>
    <t xml:space="preserve">dodatkowe wynagrodzenie roczne                                                         </t>
  </si>
  <si>
    <t xml:space="preserve">składki na ubezpieczenia społeczne                                                        </t>
  </si>
  <si>
    <t xml:space="preserve">składki na Fundusz Pracy                                                                       </t>
  </si>
  <si>
    <t>dalsza rozbudowa radiowego systemu uruchamiania syren, ostrzegania i alarmowania ludności, sterowanie stacją DSP 15 z komputera ,selektywne załączanie syren,zakup elektronicznego osprzętu</t>
  </si>
  <si>
    <t>gospodarka magazynowa - remont i malowanie magazynu</t>
  </si>
  <si>
    <t xml:space="preserve"> utylizacja wycofanego z użytkowania sprzętu ochronnego V kategorii po przekroczeniu czasookresu magazynowania</t>
  </si>
  <si>
    <t>zakup skanera - inwestycja</t>
  </si>
  <si>
    <t>- zakup faxu</t>
  </si>
  <si>
    <t>- zakup zestawów komputerowych</t>
  </si>
  <si>
    <t xml:space="preserve">świadczenia rzeczowe wynikające z przepisów dotyczących bezpieczeństwa i higieny pracy oraz zwrot pracownikom za zakupione okulary korygujące (ze wskazaniem pracy przy komputerze) </t>
  </si>
  <si>
    <t>szkolenia dla  pracowników , szkolenia BHP</t>
  </si>
  <si>
    <t xml:space="preserve">odpis na zakładowy fundusz świadczeń socjalnych                               </t>
  </si>
  <si>
    <t>stypendia dla uczniów, stypendia Burmistrza za wyniki 
w nauce</t>
  </si>
  <si>
    <t>środki na dofinansowanie doskonalenia zawodowego nauczycieli w wysokości 1% planowanych rocznych środków przeznaczonych na wynagrodzenia osobowe nauczycieli</t>
  </si>
  <si>
    <t>opłaty za studia w zakresie dokształcania</t>
  </si>
  <si>
    <t xml:space="preserve">GOSPODARKA KOMUNALNA I OCHRONA ŚRODOWISKA                                                                </t>
  </si>
  <si>
    <t>Gospodarka odpadami</t>
  </si>
  <si>
    <t>Oczyszczanie miast i wsi</t>
  </si>
  <si>
    <t xml:space="preserve">-opłata za zużytą energię eletryczną </t>
  </si>
  <si>
    <t>dotacja dla Zakładu Usług Komunalnych w Sędziszowie - przygotowanie  wyznaczonych terenów do uroczystości gminnych</t>
  </si>
  <si>
    <t>dotacja dla Zakładu Usług Komunalnych w Sędziszowie - koszenie terenów zieleni w mieście</t>
  </si>
  <si>
    <t>- dotacja dla Zakładu Usług Komunalnych w Sędziszowie - z przeznaczeniem na administrowaniem gminnym zasobem mieszkaniowym</t>
  </si>
  <si>
    <t>remont pomieszczeń pomagazynowych</t>
  </si>
  <si>
    <t xml:space="preserve">wynagrodzenia bezosobowe - umowy zlecenia zawarte z psychologiem,psychiatrom,gospodarzem klubu </t>
  </si>
  <si>
    <t>opłaty za pobyt w schronisku</t>
  </si>
  <si>
    <t>zapłata za szkolenia pracowników</t>
  </si>
  <si>
    <t>dotacja dla Zakładu Usług Komunalnych w Sędziszowie na zimowe utrzymanie dróg</t>
  </si>
  <si>
    <t xml:space="preserve">utrzymanie czystości i porządku </t>
  </si>
  <si>
    <t xml:space="preserve">na terenach gminnych </t>
  </si>
  <si>
    <t xml:space="preserve">w tym: </t>
  </si>
  <si>
    <t>- zakup kwiatów na rabaty</t>
  </si>
  <si>
    <t>- zakup koszy na śmieci</t>
  </si>
  <si>
    <t>dotacja dla Zakładu Usług Komunalnych w Sędziszowie - porządki na terenie gminy Sędziszów poza terenami objętymi zleceniem</t>
  </si>
  <si>
    <t xml:space="preserve">ochrona bezdomnych zwierząt (utrzymanie schroniska)                  </t>
  </si>
  <si>
    <t xml:space="preserve">opłata za zużywaną energię elektryczną                       </t>
  </si>
  <si>
    <t xml:space="preserve">konserwacja i utrzymanie urządzeń oświetlenia 
ulicznego        </t>
  </si>
  <si>
    <t>Utrzymanie lokali</t>
  </si>
  <si>
    <t>Utrzymanie budynków komunalnych</t>
  </si>
  <si>
    <t xml:space="preserve">Gazyfikacja : udział w Związku Międzygminnym do spraw gazyfikacji i rozwoju terenów wiejskich i ochrony środowiska w Proszowicach                                                         </t>
  </si>
  <si>
    <t>Planowanie przestrzenne</t>
  </si>
  <si>
    <t>- tworzenie Miejscowych Planów Zagospodarowania Przestrzennego Miasta i Gminy Sędziszów</t>
  </si>
  <si>
    <t>- usługi ,ogłoszenia w prasie</t>
  </si>
  <si>
    <t>- koszty za prace komisji urbanistycznych (wynagrodzenia bezosobowe-umowy zlecenia,umowy o dzieło)</t>
  </si>
  <si>
    <t>- koszty za opinie komisji urbanistycznych (wynagrodzenia bezosobowe-umowy zlecenia,umowy o dzieło)</t>
  </si>
  <si>
    <t xml:space="preserve">Utrzymanie placu targowego       
w tym:
</t>
  </si>
  <si>
    <t>- zakup materiałów do remontu oraz środków czystości</t>
  </si>
  <si>
    <t>Dochody i wydatki związane z realizacją zadań realizowanych na podstawie porozumień (umów) między jednostkami samorządu terytorialnego w 2008 r.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</si>
  <si>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</si>
  <si>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</si>
  <si>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</si>
  <si>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</si>
  <si>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</si>
  <si>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</si>
  <si>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-opłata za zużytą energię eletryczną  oraz wodę</t>
  </si>
  <si>
    <t>-opłata za wywóz nieczystości</t>
  </si>
  <si>
    <t>- wypłata czynszu za dzierżawę placu targowego</t>
  </si>
  <si>
    <t xml:space="preserve">Zadrzewienie miasta                                                                       </t>
  </si>
  <si>
    <t>- środki otrzymane od Agencji Nieruchomości Rolnej</t>
  </si>
  <si>
    <t>KULTURA I OCHRONA DZIEDZICTWA NARODOWEGO</t>
  </si>
  <si>
    <t>0010</t>
  </si>
  <si>
    <t>0020</t>
  </si>
  <si>
    <t xml:space="preserve">dotacja dla instytucji kultury </t>
  </si>
  <si>
    <t>dotacja dla orkiestry + zakup umundurowania</t>
  </si>
  <si>
    <t>dotacja do Gminnego Centrum Informacji</t>
  </si>
  <si>
    <t>dotacja do Świetlicy Wiejskiej w Mstyczowie</t>
  </si>
  <si>
    <t xml:space="preserve">KULTURA FIZYCZNA I SPORT                                      </t>
  </si>
  <si>
    <t>Zadania w zakresie kultury fizycznej i sportu</t>
  </si>
  <si>
    <t>Konkursy i nagrody
w tym:</t>
  </si>
  <si>
    <t>Sport
w tym:</t>
  </si>
  <si>
    <t>- sport w szkole</t>
  </si>
  <si>
    <t>- dofinansowanie działalności Sekcji Karate</t>
  </si>
  <si>
    <t>Utrzymanie Bazy Turystyczno-Kulturalno-Rekreacyjnej
w Sędziszowie</t>
  </si>
  <si>
    <t>- świadczenia rzeczowe wynikające z przepisów dotyczących
bezpieczeństwa i higieny  pracy</t>
  </si>
  <si>
    <t>- wynagrodzenia osobowe czterech pracowników</t>
  </si>
  <si>
    <t>- składki na ubezpieczenia społeczne</t>
  </si>
  <si>
    <t>- składki na Fundusz Pracy</t>
  </si>
  <si>
    <t>- wynagrodzenia bezosobowe - umowy zlecenia (ratownicy)</t>
  </si>
  <si>
    <t>- zakupy  związane z utrzymaniem bazy</t>
  </si>
  <si>
    <t>- opłata za energię oraz pobór wody</t>
  </si>
  <si>
    <t>- badania okresowe praconików</t>
  </si>
  <si>
    <t>- wywóz nieczystości płynnych,odpadów komunalnych,badanie wody oraz inne usługi</t>
  </si>
  <si>
    <t>- opłaty za rozmowy telefoniczne telefonii komórkowej</t>
  </si>
  <si>
    <t>- ubezpeczenie obiektu</t>
  </si>
  <si>
    <t>- odpisy na zakładowy fundusz świadczeń socjalnych</t>
  </si>
  <si>
    <t>diety dla sołtysów</t>
  </si>
  <si>
    <r>
      <t xml:space="preserve">Remonty
</t>
    </r>
    <r>
      <rPr>
        <sz val="12"/>
        <rFont val="Arial"/>
        <family val="2"/>
      </rPr>
      <t>w tym:</t>
    </r>
  </si>
  <si>
    <r>
      <t xml:space="preserve">Usługi:
</t>
    </r>
    <r>
      <rPr>
        <sz val="12"/>
        <rFont val="Arial"/>
        <family val="2"/>
      </rPr>
      <t xml:space="preserve">z tego: </t>
    </r>
  </si>
  <si>
    <t>monitoring składowania odpadów komunalnych na wysypisku śmieci Borszowice i Tarnawa</t>
  </si>
  <si>
    <r>
      <t xml:space="preserve">wykup gruntów (zwłaszcza pod drogami powstałymi w wyniku zatwierdzenia miejscowych planów zagospodarowania przestrzennego) - </t>
    </r>
    <r>
      <rPr>
        <b/>
        <sz val="12"/>
        <rFont val="Arial"/>
        <family val="2"/>
      </rPr>
      <t>inwestycja</t>
    </r>
  </si>
  <si>
    <r>
      <t xml:space="preserve">przebudowa drogi gminnej Wojciechowice -Deszno - </t>
    </r>
    <r>
      <rPr>
        <b/>
        <sz val="12"/>
        <rFont val="Arial"/>
        <family val="2"/>
      </rPr>
      <t>inwestycja</t>
    </r>
  </si>
  <si>
    <r>
      <t xml:space="preserve">przebudowa drogi gminnej Borszowice-Grązów - </t>
    </r>
    <r>
      <rPr>
        <b/>
        <sz val="12"/>
        <rFont val="Arial"/>
        <family val="2"/>
      </rPr>
      <t>inwestycja</t>
    </r>
  </si>
  <si>
    <r>
      <t>składki na Fundusz Pracy</t>
    </r>
    <r>
      <rPr>
        <sz val="12"/>
        <rFont val="Arial"/>
        <family val="2"/>
      </rPr>
      <t xml:space="preserve">                                     </t>
    </r>
  </si>
  <si>
    <r>
      <t xml:space="preserve">budowa, dobudowa oświetleń ulicznych - </t>
    </r>
    <r>
      <rPr>
        <b/>
        <sz val="12"/>
        <rFont val="Arial"/>
        <family val="2"/>
      </rPr>
      <t xml:space="preserve">inwestycje  </t>
    </r>
  </si>
  <si>
    <r>
      <t xml:space="preserve">- budowa zbiornika na ścieki sanitarne w Sędziszowie przy ul.Klonowej Nr 2/1 - </t>
    </r>
    <r>
      <rPr>
        <b/>
        <sz val="12"/>
        <rFont val="Arial"/>
        <family val="2"/>
      </rPr>
      <t>inwestycja</t>
    </r>
  </si>
  <si>
    <t>rezerwa celowa na realizację zadań własnych z zakresu zarządzania kryzysowego</t>
  </si>
  <si>
    <t>Priorytet:</t>
  </si>
  <si>
    <t>Prognoza kwoty długu na rok 2008 i lata następne</t>
  </si>
  <si>
    <t>Działanie:Oś.3 Podstawowe usługi dla 
ludności</t>
  </si>
  <si>
    <t>Priorytet</t>
  </si>
  <si>
    <t>Działanie:Odnowa i rozwój wsi</t>
  </si>
  <si>
    <t>Zarządzanie kryzysowe</t>
  </si>
  <si>
    <r>
      <t xml:space="preserve">Przebudowa dworku po byłym PGR na Dom Pomocy Społecznej dla Osób Starych i budowa kanalizacji przy ulicy Klonowej - </t>
    </r>
    <r>
      <rPr>
        <b/>
        <sz val="12"/>
        <rFont val="Arial"/>
        <family val="2"/>
      </rPr>
      <t>inwestycja</t>
    </r>
    <r>
      <rPr>
        <sz val="12"/>
        <rFont val="Arial"/>
        <family val="2"/>
      </rPr>
      <t xml:space="preserve">
w tym:</t>
    </r>
  </si>
  <si>
    <r>
      <t xml:space="preserve">Ochrona zbiornika wód podziemnych na terenie gmin: Jędrzejów, Sędziszów, Słupia Jędrzejowska, Wodzisław (Województwo Świętokrzyskie) - dotychczasowa nazwa zadania "kanalizacja Sędziszowa"  - </t>
    </r>
    <r>
      <rPr>
        <b/>
        <sz val="12"/>
        <rFont val="Arial"/>
        <family val="2"/>
      </rPr>
      <t>inwestycja</t>
    </r>
    <r>
      <rPr>
        <sz val="12"/>
        <rFont val="Arial"/>
        <family val="2"/>
      </rPr>
      <t xml:space="preserve">
</t>
    </r>
  </si>
  <si>
    <r>
      <t xml:space="preserve">Budowa kanalizacji sanitarnej i deszczowej w Borszowicach oraz cz. ulicy Kieleckiej w Sędziszowie - </t>
    </r>
    <r>
      <rPr>
        <b/>
        <sz val="12"/>
        <rFont val="Arial"/>
        <family val="2"/>
      </rPr>
      <t>inwestycja</t>
    </r>
  </si>
  <si>
    <r>
      <t>Budowa zbiornika  retencyjnego przy ul.Sportowej (przygotowanie projektu,uzgodnienia -</t>
    </r>
    <r>
      <rPr>
        <b/>
        <sz val="12"/>
        <rFont val="Arial"/>
        <family val="2"/>
      </rPr>
      <t xml:space="preserve"> inwestycja</t>
    </r>
  </si>
  <si>
    <r>
      <t xml:space="preserve">Adaptacja starego budynku szkoły podstawowej na świetlicę wiejską oraz zagospodarowanie centrum wsi  Łowinia -
</t>
    </r>
    <r>
      <rPr>
        <b/>
        <sz val="12"/>
        <rFont val="Arial"/>
        <family val="2"/>
      </rPr>
      <t>inwestycja</t>
    </r>
  </si>
  <si>
    <r>
      <t>Zagospodarowanie terenu parku oraz budowa  budynku dla
KGW w Pawłowicach -</t>
    </r>
    <r>
      <rPr>
        <b/>
        <sz val="12"/>
        <rFont val="Arial"/>
        <family val="2"/>
      </rPr>
      <t xml:space="preserve"> inwestycja</t>
    </r>
  </si>
  <si>
    <r>
      <t xml:space="preserve">Przystosowanie budynku komunalnego (budynek  byłej szkoły podstawowej) w Gniewięcinie na świetlicę wiejską oraz
 zagospodarowanie centrum wsi - </t>
    </r>
    <r>
      <rPr>
        <b/>
        <sz val="12"/>
        <rFont val="Arial"/>
        <family val="2"/>
      </rPr>
      <t>inwestycja</t>
    </r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</si>
  <si>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</si>
  <si>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</si>
  <si>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</si>
  <si>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</si>
  <si>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</si>
  <si>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</si>
  <si>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</si>
  <si>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</si>
  <si>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</si>
  <si>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</si>
  <si>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</si>
  <si>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</si>
  <si>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</si>
  <si>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</si>
  <si>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</si>
  <si>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</si>
  <si>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</si>
  <si>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</si>
  <si>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</si>
  <si>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</si>
  <si>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</si>
  <si>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</si>
  <si>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</si>
  <si>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</si>
  <si>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</si>
  <si>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</si>
  <si>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</si>
  <si>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</si>
  <si>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</si>
  <si>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</si>
  <si>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</si>
  <si>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</si>
  <si>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</si>
  <si>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</si>
  <si>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</si>
  <si>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</si>
  <si>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</si>
  <si>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</si>
  <si>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</si>
  <si>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</si>
  <si>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</si>
  <si>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</si>
  <si>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</si>
  <si>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</si>
  <si>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</si>
  <si>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</si>
  <si>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</si>
  <si>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</si>
  <si>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</si>
  <si>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</si>
  <si>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</si>
  <si>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</si>
  <si>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</si>
  <si>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</si>
  <si>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</si>
  <si>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</si>
  <si>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</si>
  <si>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</si>
  <si>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</si>
  <si>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</si>
  <si>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</si>
  <si>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rozbudowa budynku Urzędu Miejskiego w Sędziszowie (projekt) - inwestycja</t>
  </si>
  <si>
    <r>
      <t xml:space="preserve">zakup urządzeń zabawowych na plac zabaw przy SP Nr 2 Sędziszów - </t>
    </r>
    <r>
      <rPr>
        <b/>
        <sz val="12"/>
        <rFont val="Arial"/>
        <family val="2"/>
      </rPr>
      <t>inwestycja</t>
    </r>
  </si>
  <si>
    <t>wynagrodzenia bezosobowe - umowy zlecenia, umowy o dzieło</t>
  </si>
  <si>
    <t>dotacje podmiotowe z budżetu dla publicznej jednostki systemu oświaty prowadzonej przez osobę prawną inną niż j.s.t. oraz przez osobe fizyczną</t>
  </si>
  <si>
    <t>zakup akcesoriów komputerowych, w tym programów 
i licencji</t>
  </si>
  <si>
    <r>
      <t xml:space="preserve">zakup urządzeń zabawowych na plac zabaw przy przedszkolu </t>
    </r>
    <r>
      <rPr>
        <b/>
        <sz val="12"/>
        <rFont val="Arial"/>
        <family val="2"/>
      </rPr>
      <t>- inwestycja</t>
    </r>
  </si>
  <si>
    <t xml:space="preserve">- spotkania z kierownikami jednostek z terenu gminy 
(narady z dyrektorami i związkami zawodowymi, posiedzenia komisji, wigilia, posiedzenia Rady Społecznej MGOZ)
</t>
  </si>
  <si>
    <t>A. -      
B. -
C. -427500
D. -</t>
  </si>
  <si>
    <t>A. -      
B. -
C. -431250
D. -</t>
  </si>
  <si>
    <t>A. -      
B. -
C. -858750
D. -</t>
  </si>
  <si>
    <t xml:space="preserve"> Drużyna Ratownicta Wodnego -uzupełnienie sprzętu i worków przeciwpowodziowych oraz utrzymanie łodzi motorowej (paliwo,olej)</t>
  </si>
  <si>
    <t>- bieżące utrzymanie obiektów małej architektury (remont przystanków ,malowanie , konserwacja ławek, poręczy i.t.p.) - w tym wynagrodzenia bezosobowe 1 000,00 zł</t>
  </si>
  <si>
    <t xml:space="preserve">sprzątanie świata  2008                                                                     </t>
  </si>
  <si>
    <t>Wymiana rur azbestowo-cementowych w Zielonkach ok.600 mb - remont</t>
  </si>
  <si>
    <t>Zastępcze wykonanie usług - w tym wynagrodzenia bezosobowe na kwotę 5 000,00 zł</t>
  </si>
  <si>
    <t>Sprawy bieżące z zakresu ochrony środowiska - w tym wynagrodzenia bezosobowe na kwotę 5 000,00 zł</t>
  </si>
  <si>
    <t>Dotacja dla Stowarzyszenia Na Rzecz Rozwoju Oświaty,Kultury i Sportu Miasta i Gminy Sędziszów,w tym dofinansowanie działalności Klubu Europejskiego (Gimnazjum Sędziszów , LO)</t>
  </si>
  <si>
    <t>zakup akcesoriów komputerowych (programów,licencji,tonerów oraz tuszu do drukarek, 4 sztuk drukarek oraz UPS, monitorów komputerowych, umowa licencji LEX,utrzymanie Miejskiego Portalu Internetowego  - domena przedłużenie licencji ServGate,)</t>
  </si>
  <si>
    <t>zakup usług zdrowotnych (badania okresowe i wstępne pracowników)</t>
  </si>
  <si>
    <t xml:space="preserve"> - usługi kominiarskie ,przeglądy gaśnic ,przeglądy samochodów, wywóz nieczystości</t>
  </si>
  <si>
    <t>zakup paliwa do 6 samochodów bojowych beczkowozów (które obsługują kierowcy zatrudnieni na umowy zlecenia) oraz do 9 lekkich biorących udział w akcjach ratowniczo-gaśniczych pożarach, 14 motopomp i 5 autopomp, zakup sprzętu gaśniczego, ubrań bojowych, części do remontów samochodów i motopomp,prenumerata czasopism: "STRAŻAK" ,"PRZEGLĄD POŻARNICZY"</t>
  </si>
  <si>
    <t xml:space="preserve">remonty, ulic i chodników na terenie miasta w tym dotacja dla ZUK Sędziszów 80 000,00 zł           </t>
  </si>
  <si>
    <t>bieżące utrzymanie ulic i chodników na terenie miasta w tym dotacja dla ZUK Sędziszów 20 000,00 zł</t>
  </si>
  <si>
    <t>bieżące utrzymanie dróg na terenie gminy w tym dotacja dla ZUK Sędziszów 50 000 zł</t>
  </si>
  <si>
    <t>przystosowanie budynku Ośrodka Zdrowia w Sędziszowie do wymagań Państwowego Inspektora Sanitarnego - inwestycja</t>
  </si>
  <si>
    <t>przystosowanie budynku Filii Ośrodka Zdrowia w Krzcięcicach do wymagań Państwowego Inspektora Sanitarnego - inwestycja</t>
  </si>
  <si>
    <t>dotacja z budżetu Wojewody z przeznaczeniem na prowadzenie i aktualizację stałego rejestru wyborców 
 w tym: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</si>
  <si>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</si>
  <si>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</si>
  <si>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</si>
  <si>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</si>
  <si>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2009 r.</t>
  </si>
  <si>
    <t>Plan przychodów i wydatków zakładów budżetowych, gospodarstw pomocniczych</t>
  </si>
  <si>
    <t>Lp.</t>
  </si>
  <si>
    <t>Łączne nakłady finansowe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</si>
  <si>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</si>
  <si>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</si>
  <si>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</si>
  <si>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</si>
  <si>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</si>
  <si>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</si>
  <si>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</si>
  <si>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</si>
  <si>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</si>
  <si>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>dofinansowanie gazety lokalnej  w tym wynagrodzenia bezosobowe na kwotę 6 000,00 zł</t>
  </si>
  <si>
    <t>promocja gminy i Dni Sędziszowa w tym wynagrodzenia bezosobowe na kwotę 1200,00 zł</t>
  </si>
  <si>
    <t>- obsługa prawna</t>
  </si>
  <si>
    <t>Urząd Miejski      w Sędziszowie</t>
  </si>
  <si>
    <t xml:space="preserve">- częściowa wymiana grzejników CO, częściowa wymiana drzwi w budynku, remont pomieszczeń przeznaczonych na archiwum oraz inne nieprzewidziane remonty,naprawy </t>
  </si>
  <si>
    <t>zakup laptopa z oprogramowaniem -inwestycja</t>
  </si>
  <si>
    <t>zakup oprogramowania - inwestycja</t>
  </si>
  <si>
    <t>zakup licencji Gmina 5- inwestycja</t>
  </si>
  <si>
    <t>zakup samochodu - inwestycja</t>
  </si>
  <si>
    <t>- remont dachu na budynku Urzędu</t>
  </si>
  <si>
    <t xml:space="preserve">D. Inne źródła </t>
  </si>
  <si>
    <t>* Wybrać odpowiednie oznaczenie źródła finansowania: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</si>
  <si>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</si>
  <si>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</si>
  <si>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</si>
  <si>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</si>
  <si>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</si>
  <si>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</si>
  <si>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Planowane wydatki</t>
  </si>
  <si>
    <t>Projekt</t>
  </si>
  <si>
    <t>z tego:</t>
  </si>
  <si>
    <t>obligacje</t>
  </si>
  <si>
    <t>- współorganizacja i dofinansowanie uroczystości i konkursów gminnych np.."Kryształowa Podkowa" , Przeciwpożarowe ,Bezpieczeństwo Ruchu Drogowego</t>
  </si>
  <si>
    <t>-organizacja akcji wspólnie z komisariatem Policji w Sędziszowie "Stop  przemocy w Szkole"</t>
  </si>
  <si>
    <t>- festiwal Ludowy - promocja zdrowej żywności</t>
  </si>
  <si>
    <t>-zakup nagród  - Miss Sędziszowa 2008</t>
  </si>
  <si>
    <t>- zakup drobnych prezentów dla dzieci z Domu Dziecka - Nagłowice</t>
  </si>
  <si>
    <t>- turnieje:piłki plażowej,koszykówki,tenisa ziemnego,halowej piłki nożnej i siatkówki,biegi uliczne,konkurencje z udziałem sprzętu wodnego ,łucznicze</t>
  </si>
  <si>
    <t>-zakup nagród (m.in..Dni Sędziszowa)</t>
  </si>
  <si>
    <t>zakup literatury i artykułów służących profilaktyce zdrowego stylu życia (bez narkotyków)</t>
  </si>
  <si>
    <t>-zakup materiałów papierniczych do sprzętu drukarskiego i urządzeń kserograficznych</t>
  </si>
  <si>
    <t>-zakup akcesoriów komputerowych,w tym programów i licencji</t>
  </si>
  <si>
    <t xml:space="preserve">wypłata za pełnione dyżury przez ochotników OSP w Jednostce Ratowniczo -Gaśniczej w PSP w Sędziszowie                </t>
  </si>
  <si>
    <t>ryczałt dla Komendanta Gminnego - wynagrodzenie bezosobowe (umowa zlecenie)</t>
  </si>
  <si>
    <t>ryczałt dla 5 kierowców - wynagrodzenia bezosobowe (umowy zlecenia)</t>
  </si>
  <si>
    <t>ubezpieczenie 15 samochodów, grupowe ubezpieczenie 14 jednostek OSP i 3 Młodzieżowych Drużyn Pożarniczych oraz indywidualne ubezpieczenia 30 strażaków z OSP Sędziszów, Swaryszów,  Krzcięcice, Przełaj , Zielonki,ubezpieczenie 14  budynków strażnic</t>
  </si>
  <si>
    <t>OSP Gniewięcin - wymiana drzwi wejściowych,wyłożenie terakotą pomieszczenia kuchennego</t>
  </si>
  <si>
    <t>OSP Przełaj - wymiana 9 sztuk okien w budynku remizy</t>
  </si>
  <si>
    <t>OSP Słaboszowice- wymiana 5 szt.okien( 3 duże i 2 małe),malowanie elewacji zewnętrznej , wymiana 12 szt.opraw świetlnych</t>
  </si>
  <si>
    <r>
      <t>OSP Sędziszów - wykonanie ogrodzenia wokół działki strażackiej 20 arów -</t>
    </r>
    <r>
      <rPr>
        <b/>
        <sz val="12"/>
        <rFont val="Arial"/>
        <family val="2"/>
      </rPr>
      <t xml:space="preserve"> inwestycja</t>
    </r>
  </si>
  <si>
    <t>OSP Swaryszów - tynkowanie i malowanie części tarasowej i sanitarnej budynku remizy</t>
  </si>
  <si>
    <t>OSP Borszowice - utwardzenie placu przed remizą , wymiana drzwi wejściowych w remizie,wymiana rynien frontowych</t>
  </si>
  <si>
    <t>OSP Zielonki - doprowadzenie wody do remizy,wyizolowanie fundamentów ściany tylnej i jej ankrowanie</t>
  </si>
  <si>
    <t>jubileusz 80- lecia OSP Borszowice</t>
  </si>
  <si>
    <t>jubileusz 60- lecia OSP Piołunka</t>
  </si>
  <si>
    <t>jubileusz 50- lecia OSP Swaryszów</t>
  </si>
  <si>
    <t xml:space="preserve">szkolenia strażaków, ekwiwalent za udział strażaków  w akcjach ratowniczych, badania okresowe 30 strażaków, przeglądy techniczne 15 samochodów pożarniczych, obóz szkoleniowy dla 2 czonków MDP </t>
  </si>
  <si>
    <t>jubileusz 85 - lecia OSP Słaboszowice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</si>
  <si>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</si>
  <si>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</si>
  <si>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</si>
  <si>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</si>
  <si>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</si>
  <si>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</si>
  <si>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</si>
  <si>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</si>
  <si>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</si>
  <si>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</si>
  <si>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</si>
  <si>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</si>
  <si>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</si>
  <si>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</si>
  <si>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</si>
  <si>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</si>
  <si>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</si>
  <si>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</si>
  <si>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</si>
  <si>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</si>
  <si>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</si>
  <si>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</si>
  <si>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</si>
  <si>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</si>
  <si>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</si>
  <si>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</si>
  <si>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</si>
  <si>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</si>
  <si>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</si>
  <si>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</si>
  <si>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</si>
  <si>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</si>
  <si>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</si>
  <si>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</si>
  <si>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</si>
  <si>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</si>
  <si>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</si>
  <si>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w tym: dotacja
z budżetu</t>
  </si>
  <si>
    <t>Ogółem</t>
  </si>
  <si>
    <t>0970</t>
  </si>
  <si>
    <t>020</t>
  </si>
  <si>
    <t>02001</t>
  </si>
  <si>
    <t>0750</t>
  </si>
  <si>
    <t>0470</t>
  </si>
  <si>
    <t>0830</t>
  </si>
  <si>
    <t>0920</t>
  </si>
  <si>
    <t>0350</t>
  </si>
  <si>
    <t>0310</t>
  </si>
  <si>
    <t>0320</t>
  </si>
  <si>
    <t>0330</t>
  </si>
  <si>
    <t>0340</t>
  </si>
  <si>
    <t>0500</t>
  </si>
  <si>
    <t>0910</t>
  </si>
  <si>
    <t>Obsługa długu z tytułu:</t>
  </si>
  <si>
    <t>Prognozowane wydatki budżetowe</t>
  </si>
  <si>
    <t>Prognozowany wynik finansowy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</si>
  <si>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</si>
  <si>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</si>
  <si>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</si>
  <si>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</si>
  <si>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</si>
  <si>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</si>
  <si>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</si>
  <si>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</si>
  <si>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</si>
  <si>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</si>
  <si>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</si>
  <si>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</si>
  <si>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</si>
  <si>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</si>
  <si>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r>
      <t xml:space="preserve">Zakupy
</t>
    </r>
    <r>
      <rPr>
        <sz val="12"/>
        <rFont val="Arial"/>
        <family val="2"/>
      </rPr>
      <t>w tym:</t>
    </r>
  </si>
  <si>
    <t>Przelewy z rachunku lokat</t>
  </si>
  <si>
    <t>Dochody i wydatki związane z realizacją zadań z zakresu administracji rządowej realizowanych na podstawie porozumień z organami administracji rządowej w 2008 r.</t>
  </si>
  <si>
    <t>Remont ulic i chodników na terenie miasta</t>
  </si>
  <si>
    <t>Bieżące utrzymanie ulic i chodników na terenie miasta</t>
  </si>
  <si>
    <t>Bieżące utrzymanie dróg na terenie gminy</t>
  </si>
  <si>
    <t>Zimowe utrzymanie dróg</t>
  </si>
  <si>
    <t>Utrzymanie czystości i porządku w mieście Sędziszów</t>
  </si>
  <si>
    <t>Wodociąg Podsadek - Mstyczów
2003 - 2008</t>
  </si>
  <si>
    <t xml:space="preserve">A.      
B.
C.765 750
D. </t>
  </si>
  <si>
    <t>Wodociąg Szałas
2005 - 2008</t>
  </si>
  <si>
    <t xml:space="preserve">A.      
B.
C.90 000
D. </t>
  </si>
  <si>
    <t>Wodociąg Swaryszów (łącznie z Przemysłowa - Tarnawa) 
2005 - 2009</t>
  </si>
  <si>
    <t>Wodociąg Kielecka II etap 
2007 - 2008</t>
  </si>
  <si>
    <t xml:space="preserve">A.      
B.
C.855 750
D. </t>
  </si>
  <si>
    <t>Utrzymanie porządku na terenie gminy Sędziszów i poza terenami objętymi zleceniem</t>
  </si>
  <si>
    <t>Przygotowanie wyznaczonych terenów do uroczystości gminnych</t>
  </si>
  <si>
    <t>Koszenie terenó zieleni w mieście</t>
  </si>
  <si>
    <t>Administrowanie gminnym zasobem mieszkaniowym</t>
  </si>
  <si>
    <t>Dotacje przedmiotowe w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</si>
  <si>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</si>
  <si>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</si>
  <si>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</si>
  <si>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</si>
  <si>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</si>
  <si>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 xml:space="preserve"> oraz dochodów i wydatków dochodów własnych na 2008 r.</t>
  </si>
  <si>
    <t>Dotacje celowe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</si>
  <si>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</si>
  <si>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</si>
  <si>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</si>
  <si>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</si>
  <si>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</si>
  <si>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</si>
  <si>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</si>
  <si>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</si>
  <si>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</si>
  <si>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Przychody i rozchody budżetu w 2008 r.</t>
  </si>
  <si>
    <t>Kwota
2008 r.</t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</si>
  <si>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</si>
  <si>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rok budżetowy 2008 (7+8+9+10)</t>
  </si>
  <si>
    <t>Zadania inwestycyjne roczne w 2008 r.</t>
  </si>
  <si>
    <t>Przystosowanie budynku Ośrodka Zdrowia w Sędziszowie do wymagań Państwoego Inspektora Sanitarnego</t>
  </si>
  <si>
    <t>Przystosowanie budynku Filii Ośrodka Zdrowia w Krzcięcicach do wymagań Państwoego Inspektora Sanitarnego</t>
  </si>
  <si>
    <t>Zakup zintegrowanego systemu zarządzania informacją i elektronicznym obiegiem obiegiem dokumentów oraz legalizacja oprogramowania</t>
  </si>
  <si>
    <t>Zakup skanera</t>
  </si>
  <si>
    <t xml:space="preserve">Zakup laptopa z oprogramowaniem </t>
  </si>
  <si>
    <t>Zakup  oprogramowana</t>
  </si>
  <si>
    <t>Zakup licencji 
Gmina 5</t>
  </si>
  <si>
    <t>Zakup  samochodu</t>
  </si>
  <si>
    <t>OSP Sędziszów - wykonanie ogrodzenia wokół działki strażackiej 20 arów</t>
  </si>
  <si>
    <t>Razem dział 754</t>
  </si>
  <si>
    <t>Zakup urządzeń zabawowych na plac zabaw przy SP Nr 2 Sędziszów</t>
  </si>
  <si>
    <t>Zakup urządzeń zabawowych na plac zabaw przy przedszkolu</t>
  </si>
  <si>
    <t xml:space="preserve">Dobudowa oświetlenia ulicznego w Wojciechowicach przy drodze gminnej </t>
  </si>
  <si>
    <t xml:space="preserve">Dobudowa oświetlenia ulicznego ulica Leśna w rejonie nowobudowanych domów jednorodzinnych </t>
  </si>
  <si>
    <t xml:space="preserve">stałe opłaty roczne za umieszczenie urządzeń wodociągowych w pasie drogowym </t>
  </si>
  <si>
    <t>- dotacja celowa z budżetu wojewody</t>
  </si>
  <si>
    <t>remont ogrodzenia na cmentarzu ofiar egzekucji z 1944 roku w Swaryszowie</t>
  </si>
  <si>
    <t>konserwacja i uwierzytelnienie sprzętu</t>
  </si>
  <si>
    <t>propagowanie tematyki Ochrony Ludności, Reagowania Kryzysowego i Obrony Cywilnej, organizacja konkursów, prezentacji, nagrody, wyróżnienia i zakup materiałów</t>
  </si>
  <si>
    <t>aprowizacja drużyn i jednostek organizacyjnych Obrony Cywilnej podczas ćwiczeń, pokazów, prezentacji teoretycznych i praktycznych, zapłata za szkolenia 
specjalistyczne ratowników</t>
  </si>
  <si>
    <t>szkolenia systemowe - podstawowe i doskonalące prowadzone przez trenerów szkół wyższych w Krakowie 
i Częstochowie.</t>
  </si>
  <si>
    <r>
      <t xml:space="preserve">OSP Piołunka  - budowa pomieszczeń higieniczno - sanitarnych oraz szamba - </t>
    </r>
    <r>
      <rPr>
        <b/>
        <sz val="12"/>
        <rFont val="Arial"/>
        <family val="2"/>
      </rPr>
      <t>inwestycja</t>
    </r>
  </si>
  <si>
    <t>wynagrodzenia bezosobowe - umowy zlecenia, umowy 
o dzieło</t>
  </si>
  <si>
    <r>
      <t xml:space="preserve">termomodernizacja - </t>
    </r>
    <r>
      <rPr>
        <sz val="12"/>
        <rFont val="Arial"/>
        <family val="2"/>
      </rPr>
      <t xml:space="preserve">w </t>
    </r>
    <r>
      <rPr>
        <sz val="12"/>
        <rFont val="Arial"/>
        <family val="2"/>
      </rPr>
      <t xml:space="preserve">Szkole Podstawowej w Tarnawie </t>
    </r>
    <r>
      <rPr>
        <b/>
        <sz val="12"/>
        <rFont val="Arial"/>
        <family val="2"/>
      </rPr>
      <t>- inwestycja</t>
    </r>
  </si>
  <si>
    <t xml:space="preserve">zakup usług pozostałych, a w szczególności usługi 
pocztowe, kominiarskie, wywóz nieczystości, opłaty  telewizyjne                            </t>
  </si>
  <si>
    <t>zakup materiałów papierniczych do urządzeń 
kserograficznych</t>
  </si>
  <si>
    <t>wynagrodzenia osobowe pracowników świetlicy socjoterapeutycznej</t>
  </si>
  <si>
    <t>- wymiana słupów oświetleniowych parkowych wraz z oprawami rtęciowymi na nowe słupy i oprawy sodowe na Osiedlu Sady w mieście Sędziszów - I etap</t>
  </si>
  <si>
    <t>-remont dachu na budynku komunalnym przy ulicy Wyszyńskiego , remont świetlic wiejskich , rozbiórka 
budynków</t>
  </si>
  <si>
    <t>- tworzenie projektów decyzji o ustalenie warunków zabudowy oraz ustalenie lokalizacji inwestycji celu publicznego (wynagrodzenia bezosobowe-umowy zlecenia,umowy 
o dzieło)</t>
  </si>
  <si>
    <t>OSP Piołunka - budowa pomieszczeń higieniczno - sanitarnych oraz szamba</t>
  </si>
  <si>
    <t>Adaptacja starego budynku szkoły podstawowej na świetlicę wiejską oraz zagospodarowanie centrum wsi  Łowinia</t>
  </si>
  <si>
    <t>Przystosowanie budynku komunalnego (budynek byłej szkoły podstawowej) w Gniewięcinie na świetlicę wiejską oraz zagospodarowanie centrum wsi</t>
  </si>
  <si>
    <t>Odsetki od nieterminowych wpłat z tytułu podatków 
i opłat</t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</si>
  <si>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</si>
  <si>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</si>
  <si>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</si>
  <si>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</si>
  <si>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</si>
  <si>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</si>
  <si>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</si>
  <si>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Nazwa zadania inwestycyjnego</t>
  </si>
  <si>
    <t>razem dział 010</t>
  </si>
  <si>
    <t>razem dział 600</t>
  </si>
  <si>
    <t>700</t>
  </si>
  <si>
    <t>750</t>
  </si>
  <si>
    <t>751</t>
  </si>
  <si>
    <t>756</t>
  </si>
  <si>
    <t>758</t>
  </si>
  <si>
    <t>801</t>
  </si>
  <si>
    <t>852</t>
  </si>
  <si>
    <t>900</t>
  </si>
  <si>
    <t>ewidencja i znaki drogowe</t>
  </si>
  <si>
    <t>-</t>
  </si>
  <si>
    <t>A. -      
B. -
C. -
D. -</t>
  </si>
  <si>
    <t>Wydatki budżetu gminy na  2008 r.</t>
  </si>
  <si>
    <t>Plan
na 2008 r.</t>
  </si>
  <si>
    <t>Jednostki specjalistycznego poradnictwa ,mieszkania chronione i ośrodki interwencji kryzysowej</t>
  </si>
  <si>
    <t>dożynki 2008 i inne uroczystości okolicznościowe</t>
  </si>
  <si>
    <t>01010</t>
  </si>
  <si>
    <t>01095</t>
  </si>
  <si>
    <t>010</t>
  </si>
  <si>
    <t>-dodatkowe wynagrodzenie roczne</t>
  </si>
  <si>
    <t>- składki na ubezpieczenia społeczne od umów zleceń</t>
  </si>
  <si>
    <t>- składki na Fundusz Pracy od umów zleceń</t>
  </si>
  <si>
    <t xml:space="preserve">- usługi naprawcze </t>
  </si>
  <si>
    <r>
      <t xml:space="preserve">Budowa kompleksu sportowo-rehabilitacyjno - edukacyjnego w Sędziszowie - </t>
    </r>
    <r>
      <rPr>
        <b/>
        <sz val="12"/>
        <rFont val="Arial"/>
        <family val="2"/>
      </rPr>
      <t>inwestycja</t>
    </r>
  </si>
  <si>
    <t>razem dział 750</t>
  </si>
  <si>
    <t>razem dział 801</t>
  </si>
  <si>
    <t>razem dział 900</t>
  </si>
  <si>
    <t>razem dział 926</t>
  </si>
  <si>
    <t>Wykup gruntów (zwłaszcza pod drogami powstałymi w wyniku zatwierdzania miejscowych planów zagospodarowania przestrzennego)</t>
  </si>
  <si>
    <t>Urząd  Miejski
Sędziszów</t>
  </si>
  <si>
    <t>Razem dział 010</t>
  </si>
  <si>
    <t>Razem dział 750</t>
  </si>
  <si>
    <t>Razem dział 900</t>
  </si>
  <si>
    <t>z tego źródła finansowania</t>
  </si>
  <si>
    <t>Razem:</t>
  </si>
  <si>
    <t>Zakład Usług Komunalnych
w Sędziszowie</t>
  </si>
  <si>
    <t>Stowarzyszenie na rzecz Ekorozwoju Wsi Sosnowiec z  siedzibą w Szkole Podstawowej w Sosnowcu</t>
  </si>
  <si>
    <t>Środowiskowy Dom Samopomocy</t>
  </si>
  <si>
    <t>Centra Kultury i Sztuki</t>
  </si>
  <si>
    <t>Dotacja do odnowy dróg powiatowych położonych na terenie gminy Sędziszów</t>
  </si>
  <si>
    <t>Dotacja na pokrycie kosztów utrzymania i funkcjonowania jednostki organizacyjnej Policji</t>
  </si>
  <si>
    <t>Dotacja dla podmiotu realizującego zadanie - upowszechnianie sportu</t>
  </si>
  <si>
    <t>Infrastruktura wodociągowa i sanitacyjna wsi</t>
  </si>
  <si>
    <t>01030</t>
  </si>
  <si>
    <t>Izby rolnicze</t>
  </si>
  <si>
    <t>Pozostała działalność</t>
  </si>
  <si>
    <t>Rolnictwo i łowiectwo</t>
  </si>
  <si>
    <t>Drogi publiczne powiatowe</t>
  </si>
  <si>
    <t>Drogi publiczne gminne</t>
  </si>
  <si>
    <t>Transport i łączność</t>
  </si>
  <si>
    <t>Cmentarze</t>
  </si>
  <si>
    <t>Działalność usługowa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</si>
  <si>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</si>
  <si>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</si>
  <si>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</si>
  <si>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</si>
  <si>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Administracja publiczna</t>
  </si>
  <si>
    <t>Urzędy naczelnych organów władzy państwowej, kontroli i ochrony prawa</t>
  </si>
  <si>
    <t>Urzędy naczelnych organów władzy państwowej, kontroli i ochrony prawa oraz sądownictwa</t>
  </si>
  <si>
    <t>Pozostałe wydatki obronne</t>
  </si>
  <si>
    <t>Obrona narodowa</t>
  </si>
  <si>
    <t>Jednostki terenowe Policji</t>
  </si>
  <si>
    <t>Ochotnicze straże pożarne</t>
  </si>
  <si>
    <t>Bezpieczeństwo publiczne i ochrona przeciwpożarowa</t>
  </si>
  <si>
    <t>wypłata świadczeń z tytułu wykonywania prac społeczno - użytecznych</t>
  </si>
  <si>
    <t xml:space="preserve">obsługa bankowa </t>
  </si>
  <si>
    <t>podróże służbowe</t>
  </si>
  <si>
    <t xml:space="preserve">szkolenia pracowników </t>
  </si>
  <si>
    <t xml:space="preserve">Jednostki specjalistycznego poradnictwa , mieszkania chronione i ośrodki interwencji  kryzysowej                                                                     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</si>
  <si>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</si>
  <si>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</si>
  <si>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</si>
  <si>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</si>
  <si>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</si>
  <si>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</si>
  <si>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</si>
  <si>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</si>
  <si>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</si>
  <si>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</si>
  <si>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</si>
  <si>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</si>
  <si>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Przebudowa drogi gminnej Wojciechowice-Deszno
2004-2009</t>
  </si>
  <si>
    <t>Przebudowa drogi gminnej Borszowice-Grązów
2005-2009</t>
  </si>
  <si>
    <t>Budowa i przebudowa dróg gminnych szansą na rozwój gospodarczy oraz poprawę atrakcyjności turystycznej gminy Sędziszów
 2006-2100</t>
  </si>
  <si>
    <t>Rozbudowa budynku UM w Sędziszowie
2007-2100</t>
  </si>
  <si>
    <t>Termomodernizacja  - Szkoła Podstawowa w Tarnawie
2007-2008</t>
  </si>
  <si>
    <t>Termomodernizacja - Przedszkole w Sędziszowie
2007-2008</t>
  </si>
  <si>
    <t>Budowa oświetlenia ulicznego w Boleścicach przy drodze gminnej w rejonie zabudowań od Gimnazjum w kierunku Sędziszowa
2007-2008</t>
  </si>
  <si>
    <t>Dobudowa oświetlenia ulicznego w miejscowości Zagaje na istnijącej linii energetycznej I etap
2008-2009</t>
  </si>
  <si>
    <t>Wymiana opraw rtęciwych na oprawy sodowe 100 W - oświetlenie uliczne w miejscowości Swaryszów - II etap
2007-2008</t>
  </si>
  <si>
    <t>Budowa zbiornika na ścieki sanitarne w Sędziszowie przy ul.Klonowej Nr 2/1
2007-2008</t>
  </si>
  <si>
    <t>Wymiana słupów oświetleniowych parkowych wraz z oprawami rtęciowymi na nowe słupy i oprawy sodowe na Osiedlu Sady w mieście Sędziszów - I etap
 2008-2100</t>
  </si>
  <si>
    <t>Przebudowa dworku po byłym PGR na Dom Pomocy Społecznej dla Osób Starych i budowa kanalizacji przy ul. Klonowej
2006-2008</t>
  </si>
  <si>
    <t>Ochrona zbiornika wód podziemnych na terenie gmin:Jędrzejów, Sędziszów,Słupia Jędrzejowska, Wodzisław  (woj.świętokrzyskie)dotychczasowa nazwa kanalizacja Sędziszowa
2003-2012</t>
  </si>
  <si>
    <t>Budowa kanalizacji sanitarnej i deszczowej w Borszowicach oraz cz. ulicy Kieleckiej w Sędziszowie
2005-2010</t>
  </si>
  <si>
    <t>Budowa zbiornika retencyjnego przy ulicy Sportowej (przygotowanie projektu , uzgodnienia)
2007-2010</t>
  </si>
  <si>
    <t>Zagospodarowanie terenu parku oraz budowa budynku  dla KGW w Pawłowicach
2008-2010</t>
  </si>
  <si>
    <t>Budowa kompleksu sportowo-rehabilitacyjno-edukacyjnego w Sędziszowie
2006-2010</t>
  </si>
  <si>
    <t>Wymiana opraw rtęciwych na oprawy sodowe 100 W - oświetlenie uliczne w miejscowości Tarnawa - II etap
2007-2009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</si>
  <si>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</si>
  <si>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</si>
  <si>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</si>
  <si>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</si>
  <si>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</si>
  <si>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</si>
  <si>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</si>
  <si>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</si>
  <si>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</si>
  <si>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majątkowe na programy i projekty realizowane ze środków pochodzących z budżetu Unii Europejskiej oraz innych źródeł zagranicznych, niepodlegających zwrotowi na 2008 rok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</si>
  <si>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</si>
  <si>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</si>
  <si>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</si>
  <si>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</si>
  <si>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</si>
  <si>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</si>
  <si>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</si>
  <si>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>Wartość zadania:</t>
  </si>
  <si>
    <t>zakup materiałów</t>
  </si>
  <si>
    <t>zapłata za usługi remontowe</t>
  </si>
  <si>
    <t>wywóz nieczystości</t>
  </si>
  <si>
    <t>wykonanie tablic z numerami porządkowymi ulic - wynagrodzenia bezosobowe (umowa zlecenie bądź umowa o dzieło)</t>
  </si>
  <si>
    <t>składka na Związek Międzygminny Ekologia</t>
  </si>
  <si>
    <t xml:space="preserve">dotacja dla Zakładu Usług Komunalnych w Sędziszowie na likwidację dzikich wysypisk śmieci                                              </t>
  </si>
  <si>
    <t xml:space="preserve">-dobudowa oświetlenia ulicznego w Wojciechowicach przy drodze gminnej </t>
  </si>
  <si>
    <t>- dobudowa oświetlenia ulicznego w Boleścicach  przy drodze gminnej w rejonie zabudowań od Gimnazjum w kierunku Sędziszowa</t>
  </si>
  <si>
    <t>- dobudowa oświetlenia ulicznego w miejscowości Zagaje na istniejącej linii energetycznej - I etap</t>
  </si>
  <si>
    <t>- wymianie opraw rtęciowych na oprawy sodowe 100 W - oświetlenie uliczne w miejscowości Swaryszów - II etap</t>
  </si>
  <si>
    <t>- wymiana opraw rtęciowych na oprawy sodowe 100 W -oświetlenie uliczne w miejscowości Tarnawa - II etap</t>
  </si>
  <si>
    <t>- dobudowa oświetlenia ulicznego ulica Leśna w rejonie nowobudowanych domów jednorodzinnych</t>
  </si>
  <si>
    <t>-ubezpieczenie budynków</t>
  </si>
  <si>
    <t xml:space="preserve">w mieście Sędziszów - dotacja dla ZUK w Sędziszowie                                                           </t>
  </si>
  <si>
    <t>- zakup i montaż urządzeń zabawowych na place zabaw</t>
  </si>
  <si>
    <t>- zakup tablic ogłoszeniowych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</si>
  <si>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</si>
  <si>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</si>
  <si>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Obsługa długu publicznego</t>
  </si>
  <si>
    <t>Rezerwy ogólne i celowe</t>
  </si>
  <si>
    <t>Różne rozliczenia</t>
  </si>
  <si>
    <t>Szkoły podstawowe</t>
  </si>
  <si>
    <t>Oddziały przedszkolne w szkołach podstawowych</t>
  </si>
  <si>
    <t>Przedszkola</t>
  </si>
  <si>
    <t>Gimnazja</t>
  </si>
  <si>
    <t>Dowożenie uczniów do szkół</t>
  </si>
  <si>
    <t>Licea ogólnokształcące</t>
  </si>
  <si>
    <t>Dokształcanie i doskonalenie nauczycieli</t>
  </si>
  <si>
    <t>Oświata i wychowanie</t>
  </si>
  <si>
    <t>Wpływy z różnych dochodów</t>
  </si>
  <si>
    <t>Dochody z najmu i dzierżawy składników majątkowych Skarbu Państwa, jednostek samorządu terytorialnego lub innych jednostek zaliczanych do sektora finansów publicznych oraz innych umów o podobnym charakterze.</t>
  </si>
  <si>
    <t>Wpływy z opłat za zarząd, użytkowanie i użytkowanie wieczyste nieruchomości.</t>
  </si>
  <si>
    <t>Dochody z najmu i dzierżawy składników majątkowych Skarbu Państwa, jednostek samorządu terytorialnego lub innych jednostek zaliczanych do sektora finansów publicznych oraz innych umów o podobnym charakterze</t>
  </si>
  <si>
    <t>Dochody jednostek samorządu terytorialnego związane z realizacją zadań z zakresu administracji rządowej oraz innych zadań zleconych ustawami</t>
  </si>
  <si>
    <t>Wpływy z usług</t>
  </si>
  <si>
    <t>Pozostałe odsetki</t>
  </si>
  <si>
    <t>Podatek od działalności gospodarczej osób fizycznych, opłacany w formie karty podatkowej</t>
  </si>
  <si>
    <t>Podatek od nieruchomości</t>
  </si>
  <si>
    <t>Urządzanie i utrzymywanie terenów zieleni, zadrzewień, zakrzewień oraz parków.</t>
  </si>
  <si>
    <t>Wspieranie wykorzystania lokalnych źródeł energii odnawialnej oraz pomoc dla wprowadzania bardziej przyjaznych dla środowiska nośników energii.</t>
  </si>
  <si>
    <t>Działania w zakresie rolnictwa ekologicznego bezpośrednio oddziałujące na stan gleby, powietrza i wód, w szczególności na prowadzenie gospodarstw rolnych produkujacych metodami ekologicznymi położonych na obszarach szczególnie chronionych na podstawie przepisów ustawy o ochronie przyrody.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</si>
  <si>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</si>
  <si>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</si>
  <si>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</si>
  <si>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</si>
  <si>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</si>
  <si>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</si>
  <si>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Wpływy z opłaty skarbowej</t>
  </si>
  <si>
    <t>Wpływy z opłat za wydawanie zezwoleń na sprzedaż alkoholu</t>
  </si>
  <si>
    <t>Podatek dochodowy od osób fizycznych</t>
  </si>
  <si>
    <t>Podatek dochodowy od osób prawnych</t>
  </si>
  <si>
    <t>Środki na dofinansowanie własnych inwestycji gmin (związków gmin), powiatów (związków powiatów), samorządu województwa, pozyskane z innych źródeł</t>
  </si>
  <si>
    <t>Zwalczanie narkomanii</t>
  </si>
  <si>
    <t>Przeciwdziałanie alkoholizmowi</t>
  </si>
  <si>
    <t>Ochrona zdrowia</t>
  </si>
  <si>
    <t>Placówki opiekuńczo-wychowawcze</t>
  </si>
  <si>
    <t>Domy pomocy społecznej</t>
  </si>
  <si>
    <t>Ośrodki wsparcia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</si>
  <si>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</si>
  <si>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</si>
  <si>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</si>
  <si>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</si>
  <si>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</si>
  <si>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</si>
  <si>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Pomoc społeczna</t>
  </si>
  <si>
    <t>Świetlice szkolne</t>
  </si>
  <si>
    <t>Pomoc materialna dla uczniów</t>
  </si>
  <si>
    <t>Projekt:Wodociąg Podsadek - Mstyczów</t>
  </si>
  <si>
    <t>A.      
B.
C.855750
D.1287929</t>
  </si>
  <si>
    <t>Projekt:Wodociąg Szałas</t>
  </si>
  <si>
    <t>Urząd Miejski
w Sędziszowie</t>
  </si>
  <si>
    <t xml:space="preserve">1.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</si>
</sst>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_z_ł;[Red]#,##0.00\ _z_ł"/>
    <numFmt numFmtId="170" formatCode="#,##0.00\ &quot;zł&quot;"/>
    <numFmt numFmtId="171" formatCode="0;[Red]0"/>
    <numFmt numFmtId="172" formatCode="#,##0;[Red]#,##0"/>
    <numFmt numFmtId="173" formatCode="[$-415]d\ mmmm\ yyyy"/>
    <numFmt numFmtId="174" formatCode="00\-000"/>
    <numFmt numFmtId="175" formatCode="0.0"/>
    <numFmt numFmtId="176" formatCode="#,##0.0"/>
    <numFmt numFmtId="177" formatCode="#,##0.000"/>
    <numFmt numFmtId="178" formatCode="#,##0.0000"/>
    <numFmt numFmtId="179" formatCode="#,##0.00000"/>
  </numFmts>
  <fonts count="5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name val="Arial CE"/>
      <family val="0"/>
    </font>
    <font>
      <b/>
      <sz val="9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8">
      <alignment/>
      <protection/>
    </xf>
    <xf numFmtId="0" fontId="47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 indent="1"/>
    </xf>
    <xf numFmtId="0" fontId="14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wrapText="1" indent="1"/>
    </xf>
    <xf numFmtId="0" fontId="11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4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0" fillId="24" borderId="11" xfId="0" applyFill="1" applyBorder="1" applyAlignment="1">
      <alignment horizontal="center" vertical="center"/>
    </xf>
    <xf numFmtId="0" fontId="8" fillId="24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4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3" fontId="25" fillId="0" borderId="11" xfId="0" applyNumberFormat="1" applyFont="1" applyBorder="1" applyAlignment="1">
      <alignment horizontal="center" vertical="center"/>
    </xf>
    <xf numFmtId="0" fontId="25" fillId="24" borderId="11" xfId="0" applyFont="1" applyFill="1" applyBorder="1" applyAlignment="1">
      <alignment vertical="center" wrapText="1"/>
    </xf>
    <xf numFmtId="3" fontId="4" fillId="24" borderId="11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4" fillId="24" borderId="11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/>
    </xf>
    <xf numFmtId="172" fontId="26" fillId="24" borderId="11" xfId="0" applyNumberFormat="1" applyFont="1" applyFill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0" fontId="0" fillId="0" borderId="18" xfId="0" applyFont="1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9" fontId="8" fillId="0" borderId="16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 wrapText="1"/>
    </xf>
    <xf numFmtId="3" fontId="4" fillId="24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11" fillId="0" borderId="12" xfId="0" applyNumberFormat="1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vertical="top" wrapText="1"/>
    </xf>
    <xf numFmtId="3" fontId="11" fillId="0" borderId="12" xfId="0" applyNumberFormat="1" applyFont="1" applyBorder="1" applyAlignment="1">
      <alignment vertical="top" wrapText="1"/>
    </xf>
    <xf numFmtId="49" fontId="11" fillId="0" borderId="13" xfId="0" applyNumberFormat="1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vertical="top" wrapText="1"/>
    </xf>
    <xf numFmtId="3" fontId="11" fillId="0" borderId="18" xfId="0" applyNumberFormat="1" applyFont="1" applyBorder="1" applyAlignment="1">
      <alignment vertical="top" wrapText="1"/>
    </xf>
    <xf numFmtId="0" fontId="14" fillId="4" borderId="13" xfId="0" applyFont="1" applyFill="1" applyBorder="1" applyAlignment="1">
      <alignment vertical="top" wrapText="1"/>
    </xf>
    <xf numFmtId="3" fontId="14" fillId="4" borderId="13" xfId="0" applyNumberFormat="1" applyFont="1" applyFill="1" applyBorder="1" applyAlignment="1">
      <alignment vertical="top" wrapText="1"/>
    </xf>
    <xf numFmtId="3" fontId="11" fillId="4" borderId="13" xfId="0" applyNumberFormat="1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3" fontId="14" fillId="4" borderId="15" xfId="0" applyNumberFormat="1" applyFont="1" applyFill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4" fillId="4" borderId="18" xfId="0" applyFont="1" applyFill="1" applyBorder="1" applyAlignment="1">
      <alignment vertical="top" wrapText="1"/>
    </xf>
    <xf numFmtId="3" fontId="11" fillId="4" borderId="18" xfId="0" applyNumberFormat="1" applyFont="1" applyFill="1" applyBorder="1" applyAlignment="1">
      <alignment vertical="top" wrapText="1"/>
    </xf>
    <xf numFmtId="3" fontId="11" fillId="0" borderId="13" xfId="0" applyNumberFormat="1" applyFont="1" applyBorder="1" applyAlignment="1">
      <alignment vertical="top" wrapText="1"/>
    </xf>
    <xf numFmtId="3" fontId="14" fillId="0" borderId="13" xfId="0" applyNumberFormat="1" applyFont="1" applyBorder="1" applyAlignment="1">
      <alignment vertical="top" wrapText="1"/>
    </xf>
    <xf numFmtId="3" fontId="14" fillId="0" borderId="18" xfId="0" applyNumberFormat="1" applyFont="1" applyBorder="1" applyAlignment="1">
      <alignment vertical="top" wrapText="1"/>
    </xf>
    <xf numFmtId="3" fontId="14" fillId="25" borderId="11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49" fontId="27" fillId="0" borderId="0" xfId="52" applyNumberFormat="1" applyFont="1" applyBorder="1" applyAlignment="1">
      <alignment wrapText="1"/>
      <protection/>
    </xf>
    <xf numFmtId="49" fontId="28" fillId="0" borderId="0" xfId="52" applyNumberFormat="1" applyFont="1" applyBorder="1" applyAlignment="1">
      <alignment wrapText="1"/>
      <protection/>
    </xf>
    <xf numFmtId="4" fontId="29" fillId="0" borderId="0" xfId="52" applyNumberFormat="1" applyFont="1" applyBorder="1" applyAlignment="1">
      <alignment vertical="top" wrapText="1"/>
      <protection/>
    </xf>
    <xf numFmtId="4" fontId="27" fillId="0" borderId="0" xfId="52" applyNumberFormat="1" applyFont="1" applyBorder="1" applyAlignment="1">
      <alignment wrapText="1"/>
      <protection/>
    </xf>
    <xf numFmtId="4" fontId="11" fillId="0" borderId="11" xfId="52" applyNumberFormat="1" applyFont="1" applyFill="1" applyBorder="1" applyAlignment="1">
      <alignment wrapText="1"/>
      <protection/>
    </xf>
    <xf numFmtId="0" fontId="29" fillId="0" borderId="0" xfId="52" applyFont="1" applyBorder="1" applyAlignment="1">
      <alignment wrapText="1"/>
      <protection/>
    </xf>
    <xf numFmtId="4" fontId="27" fillId="0" borderId="0" xfId="52" applyNumberFormat="1" applyFont="1" applyBorder="1" applyAlignment="1">
      <alignment vertical="top" wrapText="1"/>
      <protection/>
    </xf>
    <xf numFmtId="0" fontId="29" fillId="0" borderId="0" xfId="52" applyFont="1" applyBorder="1" applyAlignment="1">
      <alignment horizontal="center" wrapText="1"/>
      <protection/>
    </xf>
    <xf numFmtId="0" fontId="29" fillId="0" borderId="20" xfId="52" applyFont="1" applyBorder="1" applyAlignment="1">
      <alignment wrapText="1"/>
      <protection/>
    </xf>
    <xf numFmtId="49" fontId="29" fillId="0" borderId="0" xfId="52" applyNumberFormat="1" applyFont="1" applyBorder="1" applyAlignment="1">
      <alignment wrapText="1"/>
      <protection/>
    </xf>
    <xf numFmtId="49" fontId="30" fillId="0" borderId="0" xfId="52" applyNumberFormat="1" applyFont="1" applyBorder="1" applyAlignment="1">
      <alignment wrapText="1"/>
      <protection/>
    </xf>
    <xf numFmtId="4" fontId="30" fillId="0" borderId="0" xfId="52" applyNumberFormat="1" applyFont="1" applyBorder="1" applyAlignment="1">
      <alignment vertical="top" wrapText="1"/>
      <protection/>
    </xf>
    <xf numFmtId="0" fontId="29" fillId="0" borderId="0" xfId="52" applyFont="1" applyBorder="1" applyAlignment="1">
      <alignment vertical="top" wrapText="1"/>
      <protection/>
    </xf>
    <xf numFmtId="49" fontId="27" fillId="0" borderId="0" xfId="52" applyNumberFormat="1" applyFont="1" applyBorder="1" applyAlignment="1">
      <alignment vertical="top" wrapText="1"/>
      <protection/>
    </xf>
    <xf numFmtId="0" fontId="29" fillId="0" borderId="0" xfId="52" applyFont="1" applyBorder="1" applyAlignment="1">
      <alignment horizontal="center" vertical="top" wrapText="1"/>
      <protection/>
    </xf>
    <xf numFmtId="0" fontId="29" fillId="0" borderId="20" xfId="52" applyFont="1" applyBorder="1" applyAlignment="1">
      <alignment vertical="top" wrapText="1"/>
      <protection/>
    </xf>
    <xf numFmtId="49" fontId="29" fillId="0" borderId="0" xfId="52" applyNumberFormat="1" applyFont="1" applyBorder="1" applyAlignment="1">
      <alignment vertical="top" wrapText="1"/>
      <protection/>
    </xf>
    <xf numFmtId="49" fontId="29" fillId="0" borderId="0" xfId="52" applyNumberFormat="1" applyFont="1" applyBorder="1" applyAlignment="1">
      <alignment horizontal="center" vertical="top" wrapText="1"/>
      <protection/>
    </xf>
    <xf numFmtId="49" fontId="29" fillId="0" borderId="0" xfId="52" applyNumberFormat="1" applyFont="1" applyBorder="1" applyAlignment="1">
      <alignment wrapText="1"/>
      <protection/>
    </xf>
    <xf numFmtId="4" fontId="11" fillId="0" borderId="0" xfId="52" applyNumberFormat="1" applyFont="1" applyFill="1" applyBorder="1" applyAlignment="1">
      <alignment wrapText="1"/>
      <protection/>
    </xf>
    <xf numFmtId="4" fontId="29" fillId="0" borderId="0" xfId="52" applyNumberFormat="1" applyFont="1" applyBorder="1" applyAlignment="1">
      <alignment horizontal="center" wrapText="1"/>
      <protection/>
    </xf>
    <xf numFmtId="4" fontId="29" fillId="0" borderId="0" xfId="52" applyNumberFormat="1" applyFont="1" applyFill="1" applyBorder="1" applyAlignment="1">
      <alignment vertical="top" wrapText="1"/>
      <protection/>
    </xf>
    <xf numFmtId="49" fontId="29" fillId="0" borderId="0" xfId="52" applyNumberFormat="1" applyFont="1" applyBorder="1" applyAlignment="1">
      <alignment horizontal="left" vertical="top" wrapText="1"/>
      <protection/>
    </xf>
    <xf numFmtId="4" fontId="27" fillId="0" borderId="0" xfId="52" applyNumberFormat="1" applyFont="1" applyFill="1" applyBorder="1" applyAlignment="1">
      <alignment vertical="top" wrapText="1"/>
      <protection/>
    </xf>
    <xf numFmtId="4" fontId="31" fillId="0" borderId="0" xfId="52" applyNumberFormat="1" applyFont="1" applyBorder="1" applyAlignment="1">
      <alignment vertical="top" wrapText="1"/>
      <protection/>
    </xf>
    <xf numFmtId="49" fontId="27" fillId="0" borderId="0" xfId="52" applyNumberFormat="1" applyFont="1" applyBorder="1" applyAlignment="1">
      <alignment vertical="top" wrapText="1"/>
      <protection/>
    </xf>
    <xf numFmtId="4" fontId="27" fillId="0" borderId="0" xfId="52" applyNumberFormat="1" applyFont="1" applyBorder="1" applyAlignment="1">
      <alignment vertical="top" wrapText="1"/>
      <protection/>
    </xf>
    <xf numFmtId="4" fontId="29" fillId="0" borderId="0" xfId="52" applyNumberFormat="1" applyFont="1" applyFill="1" applyBorder="1" applyAlignment="1">
      <alignment vertical="top" wrapText="1"/>
      <protection/>
    </xf>
    <xf numFmtId="49" fontId="28" fillId="0" borderId="0" xfId="52" applyNumberFormat="1" applyFont="1" applyBorder="1" applyAlignment="1">
      <alignment vertical="top" wrapText="1"/>
      <protection/>
    </xf>
    <xf numFmtId="49" fontId="30" fillId="0" borderId="0" xfId="52" applyNumberFormat="1" applyFont="1" applyBorder="1" applyAlignment="1">
      <alignment horizontal="left" vertical="top" wrapText="1"/>
      <protection/>
    </xf>
    <xf numFmtId="4" fontId="29" fillId="0" borderId="0" xfId="52" applyNumberFormat="1" applyFont="1" applyBorder="1" applyAlignment="1">
      <alignment wrapText="1"/>
      <protection/>
    </xf>
    <xf numFmtId="0" fontId="29" fillId="0" borderId="0" xfId="52" applyFont="1" applyBorder="1" applyAlignment="1">
      <alignment horizontal="left" wrapText="1"/>
      <protection/>
    </xf>
    <xf numFmtId="49" fontId="30" fillId="0" borderId="0" xfId="52" applyNumberFormat="1" applyFont="1" applyBorder="1" applyAlignment="1">
      <alignment horizontal="left" wrapText="1"/>
      <protection/>
    </xf>
    <xf numFmtId="49" fontId="29" fillId="0" borderId="0" xfId="52" applyNumberFormat="1" applyFont="1" applyFill="1" applyBorder="1" applyAlignment="1">
      <alignment horizontal="left" wrapText="1"/>
      <protection/>
    </xf>
    <xf numFmtId="49" fontId="29" fillId="0" borderId="0" xfId="52" applyNumberFormat="1" applyFont="1" applyFill="1" applyBorder="1" applyAlignment="1">
      <alignment wrapText="1"/>
      <protection/>
    </xf>
    <xf numFmtId="49" fontId="29" fillId="0" borderId="0" xfId="52" applyNumberFormat="1" applyFont="1" applyFill="1" applyBorder="1" applyAlignment="1">
      <alignment vertical="top" wrapText="1"/>
      <protection/>
    </xf>
    <xf numFmtId="4" fontId="32" fillId="0" borderId="0" xfId="52" applyNumberFormat="1" applyFont="1" applyBorder="1" applyAlignment="1">
      <alignment vertical="top" wrapText="1"/>
      <protection/>
    </xf>
    <xf numFmtId="0" fontId="27" fillId="0" borderId="0" xfId="52" applyFont="1" applyBorder="1" applyAlignment="1">
      <alignment wrapText="1"/>
      <protection/>
    </xf>
    <xf numFmtId="0" fontId="27" fillId="0" borderId="20" xfId="52" applyFont="1" applyBorder="1" applyAlignment="1">
      <alignment wrapText="1"/>
      <protection/>
    </xf>
    <xf numFmtId="0" fontId="29" fillId="0" borderId="21" xfId="52" applyFont="1" applyBorder="1" applyAlignment="1">
      <alignment wrapText="1"/>
      <protection/>
    </xf>
    <xf numFmtId="49" fontId="29" fillId="0" borderId="0" xfId="52" applyNumberFormat="1" applyFont="1" applyBorder="1" applyAlignment="1">
      <alignment horizontal="left" wrapText="1"/>
      <protection/>
    </xf>
    <xf numFmtId="0" fontId="0" fillId="0" borderId="13" xfId="0" applyBorder="1" applyAlignment="1">
      <alignment horizontal="left" vertical="center" wrapText="1" indent="2"/>
    </xf>
    <xf numFmtId="4" fontId="0" fillId="0" borderId="13" xfId="0" applyNumberForma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5" fillId="0" borderId="0" xfId="0" applyFont="1" applyAlignment="1">
      <alignment horizontal="center"/>
    </xf>
    <xf numFmtId="3" fontId="35" fillId="0" borderId="11" xfId="0" applyNumberFormat="1" applyFont="1" applyBorder="1" applyAlignment="1">
      <alignment horizontal="right" vertical="top" wrapText="1"/>
    </xf>
    <xf numFmtId="3" fontId="14" fillId="4" borderId="18" xfId="0" applyNumberFormat="1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horizontal="center" vertical="top" wrapText="1"/>
    </xf>
    <xf numFmtId="3" fontId="14" fillId="0" borderId="11" xfId="0" applyNumberFormat="1" applyFont="1" applyBorder="1" applyAlignment="1">
      <alignment horizontal="center" vertical="top" wrapText="1"/>
    </xf>
    <xf numFmtId="3" fontId="14" fillId="0" borderId="11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center" vertical="top" wrapText="1"/>
    </xf>
    <xf numFmtId="4" fontId="29" fillId="0" borderId="0" xfId="52" applyNumberFormat="1" applyFont="1" applyBorder="1" applyAlignment="1">
      <alignment vertical="top" wrapText="1"/>
      <protection/>
    </xf>
    <xf numFmtId="49" fontId="34" fillId="0" borderId="0" xfId="52" applyNumberFormat="1" applyFont="1" applyBorder="1" applyAlignment="1">
      <alignment wrapText="1"/>
      <protection/>
    </xf>
    <xf numFmtId="49" fontId="29" fillId="0" borderId="0" xfId="52" applyNumberFormat="1" applyFont="1" applyBorder="1" applyAlignment="1">
      <alignment horizontal="center" vertical="center" wrapText="1"/>
      <protection/>
    </xf>
    <xf numFmtId="49" fontId="29" fillId="0" borderId="0" xfId="52" applyNumberFormat="1" applyFont="1" applyBorder="1" applyAlignment="1">
      <alignment horizontal="right" vertical="top" wrapText="1"/>
      <protection/>
    </xf>
    <xf numFmtId="174" fontId="29" fillId="0" borderId="0" xfId="52" applyNumberFormat="1" applyFont="1" applyBorder="1" applyAlignment="1">
      <alignment vertical="top" wrapText="1"/>
      <protection/>
    </xf>
    <xf numFmtId="49" fontId="29" fillId="0" borderId="0" xfId="52" applyNumberFormat="1" applyFont="1" applyBorder="1" applyAlignment="1">
      <alignment vertical="top" wrapText="1"/>
      <protection/>
    </xf>
    <xf numFmtId="3" fontId="14" fillId="4" borderId="13" xfId="0" applyNumberFormat="1" applyFont="1" applyFill="1" applyBorder="1" applyAlignment="1">
      <alignment vertical="top" wrapText="1"/>
    </xf>
    <xf numFmtId="49" fontId="11" fillId="0" borderId="18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right" vertical="top"/>
    </xf>
    <xf numFmtId="3" fontId="25" fillId="0" borderId="22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35" fillId="0" borderId="24" xfId="0" applyNumberFormat="1" applyFont="1" applyBorder="1" applyAlignment="1">
      <alignment horizontal="center" vertical="top" wrapText="1"/>
    </xf>
    <xf numFmtId="49" fontId="35" fillId="0" borderId="16" xfId="0" applyNumberFormat="1" applyFont="1" applyBorder="1" applyAlignment="1">
      <alignment horizontal="center" vertical="top" wrapText="1"/>
    </xf>
    <xf numFmtId="0" fontId="35" fillId="0" borderId="16" xfId="0" applyFont="1" applyBorder="1" applyAlignment="1">
      <alignment horizontal="justify" vertical="top" wrapText="1"/>
    </xf>
    <xf numFmtId="3" fontId="35" fillId="0" borderId="25" xfId="0" applyNumberFormat="1" applyFont="1" applyBorder="1" applyAlignment="1">
      <alignment horizontal="right" vertical="top" wrapText="1"/>
    </xf>
    <xf numFmtId="49" fontId="35" fillId="0" borderId="21" xfId="0" applyNumberFormat="1" applyFont="1" applyBorder="1" applyAlignment="1">
      <alignment horizontal="center" vertical="top" wrapText="1"/>
    </xf>
    <xf numFmtId="49" fontId="33" fillId="0" borderId="19" xfId="0" applyNumberFormat="1" applyFont="1" applyBorder="1" applyAlignment="1">
      <alignment horizontal="center" vertical="top" wrapText="1"/>
    </xf>
    <xf numFmtId="49" fontId="35" fillId="0" borderId="19" xfId="0" applyNumberFormat="1" applyFont="1" applyBorder="1" applyAlignment="1">
      <alignment horizontal="center" vertical="top" wrapText="1"/>
    </xf>
    <xf numFmtId="0" fontId="33" fillId="0" borderId="19" xfId="0" applyFont="1" applyBorder="1" applyAlignment="1">
      <alignment horizontal="justify" vertical="top" wrapText="1"/>
    </xf>
    <xf numFmtId="3" fontId="35" fillId="0" borderId="20" xfId="0" applyNumberFormat="1" applyFont="1" applyBorder="1" applyAlignment="1">
      <alignment horizontal="right" vertical="top" wrapText="1"/>
    </xf>
    <xf numFmtId="3" fontId="33" fillId="0" borderId="20" xfId="0" applyNumberFormat="1" applyFont="1" applyBorder="1" applyAlignment="1">
      <alignment horizontal="right" vertical="top" wrapText="1"/>
    </xf>
    <xf numFmtId="49" fontId="33" fillId="0" borderId="19" xfId="0" applyNumberFormat="1" applyFont="1" applyBorder="1" applyAlignment="1">
      <alignment horizontal="center" vertical="top" wrapText="1"/>
    </xf>
    <xf numFmtId="0" fontId="33" fillId="0" borderId="19" xfId="0" applyFont="1" applyBorder="1" applyAlignment="1">
      <alignment horizontal="left" vertical="top" wrapText="1"/>
    </xf>
    <xf numFmtId="3" fontId="33" fillId="0" borderId="20" xfId="0" applyNumberFormat="1" applyFont="1" applyBorder="1" applyAlignment="1">
      <alignment horizontal="right" vertical="top" wrapText="1"/>
    </xf>
    <xf numFmtId="49" fontId="33" fillId="0" borderId="21" xfId="0" applyNumberFormat="1" applyFont="1" applyBorder="1" applyAlignment="1">
      <alignment horizontal="center" vertical="top" wrapText="1"/>
    </xf>
    <xf numFmtId="0" fontId="33" fillId="0" borderId="19" xfId="0" applyFont="1" applyBorder="1" applyAlignment="1">
      <alignment horizontal="justify" vertical="top" wrapText="1"/>
    </xf>
    <xf numFmtId="49" fontId="33" fillId="0" borderId="21" xfId="0" applyNumberFormat="1" applyFont="1" applyBorder="1" applyAlignment="1">
      <alignment horizontal="center" vertical="top" wrapText="1"/>
    </xf>
    <xf numFmtId="0" fontId="33" fillId="0" borderId="19" xfId="0" applyFont="1" applyBorder="1" applyAlignment="1">
      <alignment horizontal="left" vertical="top" wrapText="1"/>
    </xf>
    <xf numFmtId="49" fontId="33" fillId="0" borderId="26" xfId="0" applyNumberFormat="1" applyFont="1" applyBorder="1" applyAlignment="1">
      <alignment horizontal="center" vertical="top" wrapText="1"/>
    </xf>
    <xf numFmtId="49" fontId="33" fillId="0" borderId="17" xfId="0" applyNumberFormat="1" applyFont="1" applyBorder="1" applyAlignment="1">
      <alignment horizontal="center" vertical="top" wrapText="1"/>
    </xf>
    <xf numFmtId="0" fontId="33" fillId="0" borderId="17" xfId="0" applyFont="1" applyBorder="1" applyAlignment="1">
      <alignment horizontal="left" vertical="top" wrapText="1"/>
    </xf>
    <xf numFmtId="3" fontId="33" fillId="0" borderId="27" xfId="0" applyNumberFormat="1" applyFont="1" applyBorder="1" applyAlignment="1">
      <alignment horizontal="right" vertical="top" wrapText="1"/>
    </xf>
    <xf numFmtId="0" fontId="35" fillId="0" borderId="16" xfId="0" applyFont="1" applyBorder="1" applyAlignment="1">
      <alignment horizontal="left" vertical="top" wrapText="1"/>
    </xf>
    <xf numFmtId="49" fontId="33" fillId="0" borderId="26" xfId="0" applyNumberFormat="1" applyFont="1" applyBorder="1" applyAlignment="1">
      <alignment horizontal="center" vertical="top" wrapText="1"/>
    </xf>
    <xf numFmtId="49" fontId="33" fillId="0" borderId="17" xfId="0" applyNumberFormat="1" applyFont="1" applyBorder="1" applyAlignment="1">
      <alignment horizontal="center" vertical="top" wrapText="1"/>
    </xf>
    <xf numFmtId="0" fontId="33" fillId="0" borderId="17" xfId="0" applyFont="1" applyBorder="1" applyAlignment="1">
      <alignment horizontal="left" vertical="top" wrapText="1"/>
    </xf>
    <xf numFmtId="3" fontId="33" fillId="0" borderId="27" xfId="0" applyNumberFormat="1" applyFont="1" applyBorder="1" applyAlignment="1">
      <alignment horizontal="right" vertical="top" wrapText="1"/>
    </xf>
    <xf numFmtId="49" fontId="35" fillId="0" borderId="24" xfId="0" applyNumberFormat="1" applyFont="1" applyBorder="1" applyAlignment="1">
      <alignment horizontal="center" vertical="top" wrapText="1"/>
    </xf>
    <xf numFmtId="49" fontId="33" fillId="0" borderId="16" xfId="0" applyNumberFormat="1" applyFont="1" applyBorder="1" applyAlignment="1">
      <alignment horizontal="center" vertical="top" wrapText="1"/>
    </xf>
    <xf numFmtId="0" fontId="35" fillId="0" borderId="16" xfId="0" applyFont="1" applyBorder="1" applyAlignment="1">
      <alignment horizontal="left" vertical="top" wrapText="1"/>
    </xf>
    <xf numFmtId="3" fontId="35" fillId="0" borderId="25" xfId="0" applyNumberFormat="1" applyFont="1" applyBorder="1" applyAlignment="1">
      <alignment horizontal="right" vertical="top" wrapText="1"/>
    </xf>
    <xf numFmtId="3" fontId="33" fillId="0" borderId="25" xfId="0" applyNumberFormat="1" applyFont="1" applyBorder="1" applyAlignment="1">
      <alignment horizontal="right" vertical="top" wrapText="1"/>
    </xf>
    <xf numFmtId="49" fontId="35" fillId="0" borderId="21" xfId="0" applyNumberFormat="1" applyFont="1" applyBorder="1" applyAlignment="1">
      <alignment horizontal="center" vertical="top" wrapText="1"/>
    </xf>
    <xf numFmtId="49" fontId="35" fillId="0" borderId="26" xfId="0" applyNumberFormat="1" applyFont="1" applyBorder="1" applyAlignment="1">
      <alignment horizontal="center" vertical="top" wrapText="1"/>
    </xf>
    <xf numFmtId="0" fontId="33" fillId="0" borderId="17" xfId="0" applyFont="1" applyBorder="1" applyAlignment="1">
      <alignment horizontal="justify" vertical="top" wrapText="1"/>
    </xf>
    <xf numFmtId="0" fontId="33" fillId="0" borderId="16" xfId="0" applyFont="1" applyBorder="1" applyAlignment="1">
      <alignment horizontal="justify" vertical="top" wrapText="1"/>
    </xf>
    <xf numFmtId="49" fontId="33" fillId="0" borderId="16" xfId="0" applyNumberFormat="1" applyFont="1" applyBorder="1" applyAlignment="1">
      <alignment horizontal="center" vertical="top" wrapText="1"/>
    </xf>
    <xf numFmtId="3" fontId="33" fillId="0" borderId="19" xfId="0" applyNumberFormat="1" applyFont="1" applyBorder="1" applyAlignment="1">
      <alignment horizontal="right" vertical="top" wrapText="1"/>
    </xf>
    <xf numFmtId="3" fontId="33" fillId="0" borderId="17" xfId="0" applyNumberFormat="1" applyFont="1" applyBorder="1" applyAlignment="1">
      <alignment horizontal="right" vertical="top" wrapText="1"/>
    </xf>
    <xf numFmtId="0" fontId="35" fillId="0" borderId="16" xfId="0" applyFont="1" applyBorder="1" applyAlignment="1">
      <alignment horizontal="center" vertical="top" wrapText="1"/>
    </xf>
    <xf numFmtId="3" fontId="35" fillId="0" borderId="20" xfId="0" applyNumberFormat="1" applyFont="1" applyBorder="1" applyAlignment="1">
      <alignment horizontal="right" vertical="top" wrapText="1"/>
    </xf>
    <xf numFmtId="0" fontId="35" fillId="0" borderId="19" xfId="0" applyFont="1" applyBorder="1" applyAlignment="1">
      <alignment horizontal="left" vertical="top" wrapText="1"/>
    </xf>
    <xf numFmtId="3" fontId="35" fillId="0" borderId="16" xfId="0" applyNumberFormat="1" applyFont="1" applyBorder="1" applyAlignment="1">
      <alignment horizontal="right" vertical="top" wrapText="1"/>
    </xf>
    <xf numFmtId="3" fontId="33" fillId="0" borderId="16" xfId="0" applyNumberFormat="1" applyFont="1" applyBorder="1" applyAlignment="1">
      <alignment horizontal="right" vertical="top" wrapText="1"/>
    </xf>
    <xf numFmtId="3" fontId="35" fillId="0" borderId="23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horizontal="right" vertical="top"/>
    </xf>
    <xf numFmtId="0" fontId="0" fillId="0" borderId="16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3" fontId="0" fillId="0" borderId="12" xfId="0" applyNumberFormat="1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horizontal="right" vertical="top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3" fontId="0" fillId="0" borderId="15" xfId="0" applyNumberFormat="1" applyFont="1" applyBorder="1" applyAlignment="1">
      <alignment vertical="top"/>
    </xf>
    <xf numFmtId="3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3" fillId="0" borderId="0" xfId="0" applyFont="1" applyAlignment="1">
      <alignment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right"/>
    </xf>
    <xf numFmtId="0" fontId="53" fillId="0" borderId="11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/>
    </xf>
    <xf numFmtId="0" fontId="54" fillId="0" borderId="19" xfId="0" applyFont="1" applyBorder="1" applyAlignment="1">
      <alignment/>
    </xf>
    <xf numFmtId="0" fontId="54" fillId="0" borderId="19" xfId="0" applyFont="1" applyBorder="1" applyAlignment="1" quotePrefix="1">
      <alignment/>
    </xf>
    <xf numFmtId="0" fontId="54" fillId="0" borderId="17" xfId="0" applyFont="1" applyBorder="1" applyAlignment="1">
      <alignment/>
    </xf>
    <xf numFmtId="0" fontId="54" fillId="0" borderId="17" xfId="0" applyFont="1" applyBorder="1" applyAlignment="1" quotePrefix="1">
      <alignment/>
    </xf>
    <xf numFmtId="0" fontId="54" fillId="0" borderId="16" xfId="0" applyFont="1" applyBorder="1" applyAlignment="1">
      <alignment/>
    </xf>
    <xf numFmtId="0" fontId="53" fillId="0" borderId="19" xfId="0" applyFont="1" applyBorder="1" applyAlignment="1" quotePrefix="1">
      <alignment/>
    </xf>
    <xf numFmtId="0" fontId="53" fillId="0" borderId="19" xfId="0" applyFont="1" applyBorder="1" applyAlignment="1" quotePrefix="1">
      <alignment wrapText="1"/>
    </xf>
    <xf numFmtId="1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left" vertical="top" wrapText="1"/>
    </xf>
    <xf numFmtId="3" fontId="4" fillId="24" borderId="11" xfId="0" applyNumberFormat="1" applyFont="1" applyFill="1" applyBorder="1" applyAlignment="1">
      <alignment horizontal="right" vertical="center"/>
    </xf>
    <xf numFmtId="3" fontId="4" fillId="24" borderId="11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54" fillId="0" borderId="16" xfId="0" applyFont="1" applyBorder="1" applyAlignment="1">
      <alignment wrapText="1"/>
    </xf>
    <xf numFmtId="0" fontId="54" fillId="0" borderId="19" xfId="0" applyFont="1" applyBorder="1" applyAlignment="1">
      <alignment wrapText="1"/>
    </xf>
    <xf numFmtId="0" fontId="54" fillId="0" borderId="21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0" fillId="0" borderId="16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4" borderId="19" xfId="0" applyFont="1" applyFill="1" applyBorder="1" applyAlignment="1">
      <alignment vertical="top" wrapText="1"/>
    </xf>
    <xf numFmtId="3" fontId="11" fillId="4" borderId="19" xfId="0" applyNumberFormat="1" applyFont="1" applyFill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3" fontId="11" fillId="0" borderId="14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1" xfId="0" applyFont="1" applyBorder="1" applyAlignment="1" quotePrefix="1">
      <alignment/>
    </xf>
    <xf numFmtId="0" fontId="56" fillId="0" borderId="11" xfId="0" applyFont="1" applyBorder="1" applyAlignment="1" quotePrefix="1">
      <alignment wrapText="1"/>
    </xf>
    <xf numFmtId="0" fontId="55" fillId="0" borderId="19" xfId="0" applyFont="1" applyBorder="1" applyAlignment="1">
      <alignment horizontal="center"/>
    </xf>
    <xf numFmtId="0" fontId="55" fillId="0" borderId="19" xfId="0" applyFont="1" applyBorder="1" applyAlignment="1">
      <alignment/>
    </xf>
    <xf numFmtId="0" fontId="55" fillId="0" borderId="0" xfId="0" applyFont="1" applyAlignment="1">
      <alignment/>
    </xf>
    <xf numFmtId="0" fontId="55" fillId="0" borderId="19" xfId="0" applyFont="1" applyBorder="1" applyAlignment="1" quotePrefix="1">
      <alignment/>
    </xf>
    <xf numFmtId="0" fontId="55" fillId="0" borderId="17" xfId="0" applyFont="1" applyBorder="1" applyAlignment="1">
      <alignment/>
    </xf>
    <xf numFmtId="0" fontId="55" fillId="0" borderId="17" xfId="0" applyFont="1" applyBorder="1" applyAlignment="1" quotePrefix="1">
      <alignment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20" fillId="20" borderId="2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top" wrapText="1"/>
    </xf>
    <xf numFmtId="0" fontId="35" fillId="0" borderId="2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20" borderId="16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14" fillId="25" borderId="29" xfId="0" applyFont="1" applyFill="1" applyBorder="1" applyAlignment="1">
      <alignment horizontal="center" vertical="center" wrapText="1"/>
    </xf>
    <xf numFmtId="0" fontId="14" fillId="25" borderId="28" xfId="0" applyFont="1" applyFill="1" applyBorder="1" applyAlignment="1">
      <alignment horizontal="center" vertical="center" wrapText="1"/>
    </xf>
    <xf numFmtId="0" fontId="14" fillId="25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2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23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20" fillId="20" borderId="19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1" fontId="4" fillId="20" borderId="11" xfId="0" applyNumberFormat="1" applyFont="1" applyFill="1" applyBorder="1" applyAlignment="1">
      <alignment horizontal="center" vertical="center" wrapText="1"/>
    </xf>
    <xf numFmtId="1" fontId="4" fillId="20" borderId="1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4" fillId="20" borderId="16" xfId="0" applyFont="1" applyFill="1" applyBorder="1" applyAlignment="1">
      <alignment horizontal="center" vertical="center" wrapText="1"/>
    </xf>
    <xf numFmtId="0" fontId="14" fillId="20" borderId="17" xfId="0" applyFont="1" applyFill="1" applyBorder="1" applyAlignment="1">
      <alignment horizontal="center" vertical="center" wrapText="1"/>
    </xf>
    <xf numFmtId="0" fontId="14" fillId="20" borderId="29" xfId="0" applyFont="1" applyFill="1" applyBorder="1" applyAlignment="1">
      <alignment horizontal="center" vertical="center"/>
    </xf>
    <xf numFmtId="0" fontId="14" fillId="20" borderId="28" xfId="0" applyFont="1" applyFill="1" applyBorder="1" applyAlignment="1">
      <alignment horizontal="center" vertical="center"/>
    </xf>
    <xf numFmtId="0" fontId="14" fillId="20" borderId="23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2006(10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SheetLayoutView="100" workbookViewId="0" topLeftCell="A4">
      <selection activeCell="E98" sqref="E98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0.00390625" style="0" customWidth="1"/>
    <col min="5" max="5" width="13.375" style="0" customWidth="1"/>
    <col min="6" max="6" width="13.00390625" style="0" customWidth="1"/>
  </cols>
  <sheetData>
    <row r="1" spans="2:5" ht="18">
      <c r="B1" s="380" t="s">
        <v>141</v>
      </c>
      <c r="C1" s="380"/>
      <c r="D1" s="380"/>
      <c r="E1" s="380"/>
    </row>
    <row r="2" spans="2:4" s="223" customFormat="1" ht="11.25">
      <c r="B2" s="224"/>
      <c r="C2" s="224"/>
      <c r="D2" s="224"/>
    </row>
    <row r="3" ht="12.75">
      <c r="E3" s="12" t="s">
        <v>594</v>
      </c>
    </row>
    <row r="4" spans="1:6" s="249" customFormat="1" ht="15" customHeight="1">
      <c r="A4" s="381" t="s">
        <v>506</v>
      </c>
      <c r="B4" s="381" t="s">
        <v>507</v>
      </c>
      <c r="C4" s="381" t="s">
        <v>508</v>
      </c>
      <c r="D4" s="381" t="s">
        <v>509</v>
      </c>
      <c r="E4" s="376" t="s">
        <v>142</v>
      </c>
      <c r="F4" s="376" t="s">
        <v>143</v>
      </c>
    </row>
    <row r="5" spans="1:6" s="249" customFormat="1" ht="15" customHeight="1">
      <c r="A5" s="382"/>
      <c r="B5" s="382"/>
      <c r="C5" s="377"/>
      <c r="D5" s="377"/>
      <c r="E5" s="377"/>
      <c r="F5" s="377"/>
    </row>
    <row r="6" spans="1:6" s="59" customFormat="1" ht="7.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59">
        <v>6</v>
      </c>
    </row>
    <row r="7" spans="1:6" ht="15.75">
      <c r="A7" s="250" t="s">
        <v>829</v>
      </c>
      <c r="B7" s="251"/>
      <c r="C7" s="251"/>
      <c r="D7" s="252" t="s">
        <v>29</v>
      </c>
      <c r="E7" s="253"/>
      <c r="F7" s="253">
        <f>F8+F10</f>
        <v>1025750</v>
      </c>
    </row>
    <row r="8" spans="1:6" ht="15.75">
      <c r="A8" s="254"/>
      <c r="B8" s="255" t="s">
        <v>827</v>
      </c>
      <c r="C8" s="256"/>
      <c r="D8" s="257" t="s">
        <v>853</v>
      </c>
      <c r="E8" s="258"/>
      <c r="F8" s="259">
        <f>F9</f>
        <v>855750</v>
      </c>
    </row>
    <row r="9" spans="1:6" ht="47.25">
      <c r="A9" s="254"/>
      <c r="B9" s="256"/>
      <c r="C9" s="260" t="s">
        <v>144</v>
      </c>
      <c r="D9" s="261" t="s">
        <v>979</v>
      </c>
      <c r="E9" s="262"/>
      <c r="F9" s="262">
        <v>855750</v>
      </c>
    </row>
    <row r="10" spans="1:6" ht="19.5" customHeight="1">
      <c r="A10" s="263"/>
      <c r="B10" s="260" t="s">
        <v>828</v>
      </c>
      <c r="C10" s="260"/>
      <c r="D10" s="264" t="s">
        <v>856</v>
      </c>
      <c r="E10" s="262"/>
      <c r="F10" s="262">
        <f>F11</f>
        <v>170000</v>
      </c>
    </row>
    <row r="11" spans="1:6" ht="31.5">
      <c r="A11" s="263"/>
      <c r="B11" s="260"/>
      <c r="C11" s="260" t="s">
        <v>145</v>
      </c>
      <c r="D11" s="264" t="s">
        <v>146</v>
      </c>
      <c r="E11" s="262"/>
      <c r="F11" s="262">
        <v>170000</v>
      </c>
    </row>
    <row r="12" spans="1:6" ht="19.5" customHeight="1">
      <c r="A12" s="250" t="s">
        <v>697</v>
      </c>
      <c r="B12" s="251"/>
      <c r="C12" s="251"/>
      <c r="D12" s="252" t="s">
        <v>147</v>
      </c>
      <c r="E12" s="253">
        <v>3300</v>
      </c>
      <c r="F12" s="253"/>
    </row>
    <row r="13" spans="1:6" ht="19.5" customHeight="1">
      <c r="A13" s="265"/>
      <c r="B13" s="255" t="s">
        <v>698</v>
      </c>
      <c r="C13" s="255"/>
      <c r="D13" s="266" t="s">
        <v>148</v>
      </c>
      <c r="E13" s="259">
        <v>3300</v>
      </c>
      <c r="F13" s="259"/>
    </row>
    <row r="14" spans="1:6" ht="78.75">
      <c r="A14" s="267"/>
      <c r="B14" s="268"/>
      <c r="C14" s="268" t="s">
        <v>699</v>
      </c>
      <c r="D14" s="269" t="s">
        <v>960</v>
      </c>
      <c r="E14" s="270">
        <v>3300</v>
      </c>
      <c r="F14" s="270"/>
    </row>
    <row r="15" spans="1:6" ht="15.75">
      <c r="A15" s="250" t="s">
        <v>812</v>
      </c>
      <c r="B15" s="251"/>
      <c r="C15" s="251"/>
      <c r="D15" s="271" t="s">
        <v>149</v>
      </c>
      <c r="E15" s="253">
        <f>E16+E18</f>
        <v>49076</v>
      </c>
      <c r="F15" s="253"/>
    </row>
    <row r="16" spans="1:6" ht="15.75">
      <c r="A16" s="265"/>
      <c r="B16" s="255" t="s">
        <v>150</v>
      </c>
      <c r="C16" s="255"/>
      <c r="D16" s="266" t="s">
        <v>151</v>
      </c>
      <c r="E16" s="259">
        <v>15608</v>
      </c>
      <c r="F16" s="259"/>
    </row>
    <row r="17" spans="1:6" ht="78.75">
      <c r="A17" s="263"/>
      <c r="B17" s="260"/>
      <c r="C17" s="260" t="s">
        <v>699</v>
      </c>
      <c r="D17" s="261" t="s">
        <v>958</v>
      </c>
      <c r="E17" s="262">
        <v>15608</v>
      </c>
      <c r="F17" s="262"/>
    </row>
    <row r="18" spans="1:6" ht="15.75">
      <c r="A18" s="263"/>
      <c r="B18" s="260" t="s">
        <v>152</v>
      </c>
      <c r="C18" s="260"/>
      <c r="D18" s="261" t="s">
        <v>153</v>
      </c>
      <c r="E18" s="262">
        <f>E19+E20</f>
        <v>33468</v>
      </c>
      <c r="F18" s="262"/>
    </row>
    <row r="19" spans="1:6" ht="31.5">
      <c r="A19" s="263"/>
      <c r="B19" s="260"/>
      <c r="C19" s="260" t="s">
        <v>700</v>
      </c>
      <c r="D19" s="264" t="s">
        <v>959</v>
      </c>
      <c r="E19" s="262">
        <v>9316</v>
      </c>
      <c r="F19" s="262"/>
    </row>
    <row r="20" spans="1:6" ht="78.75">
      <c r="A20" s="272"/>
      <c r="B20" s="273"/>
      <c r="C20" s="273" t="s">
        <v>699</v>
      </c>
      <c r="D20" s="274" t="s">
        <v>960</v>
      </c>
      <c r="E20" s="275">
        <v>24152</v>
      </c>
      <c r="F20" s="275"/>
    </row>
    <row r="21" spans="1:6" s="72" customFormat="1" ht="15.75">
      <c r="A21" s="276" t="s">
        <v>154</v>
      </c>
      <c r="B21" s="277"/>
      <c r="C21" s="277"/>
      <c r="D21" s="278" t="s">
        <v>155</v>
      </c>
      <c r="E21" s="279">
        <v>5000</v>
      </c>
      <c r="F21" s="280"/>
    </row>
    <row r="22" spans="1:6" s="72" customFormat="1" ht="15.75">
      <c r="A22" s="281"/>
      <c r="B22" s="260" t="s">
        <v>156</v>
      </c>
      <c r="C22" s="260"/>
      <c r="D22" s="266" t="s">
        <v>861</v>
      </c>
      <c r="E22" s="259">
        <v>5000</v>
      </c>
      <c r="F22" s="262"/>
    </row>
    <row r="23" spans="1:6" s="72" customFormat="1" ht="47.25">
      <c r="A23" s="282"/>
      <c r="B23" s="273"/>
      <c r="C23" s="273" t="s">
        <v>157</v>
      </c>
      <c r="D23" s="269" t="s">
        <v>158</v>
      </c>
      <c r="E23" s="270">
        <v>5000</v>
      </c>
      <c r="F23" s="275"/>
    </row>
    <row r="24" spans="1:6" s="72" customFormat="1" ht="15.75">
      <c r="A24" s="276" t="s">
        <v>813</v>
      </c>
      <c r="B24" s="251"/>
      <c r="C24" s="251"/>
      <c r="D24" s="271" t="s">
        <v>159</v>
      </c>
      <c r="E24" s="253">
        <f>E25+E28</f>
        <v>150299</v>
      </c>
      <c r="F24" s="253"/>
    </row>
    <row r="25" spans="1:6" s="72" customFormat="1" ht="15.75">
      <c r="A25" s="281"/>
      <c r="B25" s="260" t="s">
        <v>160</v>
      </c>
      <c r="C25" s="260"/>
      <c r="D25" s="266" t="s">
        <v>863</v>
      </c>
      <c r="E25" s="259">
        <f>SUM(E26:E27)</f>
        <v>80880</v>
      </c>
      <c r="F25" s="262"/>
    </row>
    <row r="26" spans="1:6" ht="63">
      <c r="A26" s="273"/>
      <c r="B26" s="273"/>
      <c r="C26" s="273">
        <v>2010</v>
      </c>
      <c r="D26" s="283" t="s">
        <v>161</v>
      </c>
      <c r="E26" s="275">
        <v>78880</v>
      </c>
      <c r="F26" s="275"/>
    </row>
    <row r="27" spans="1:6" ht="47.25">
      <c r="A27" s="277"/>
      <c r="B27" s="277"/>
      <c r="C27" s="277">
        <v>2360</v>
      </c>
      <c r="D27" s="284" t="s">
        <v>961</v>
      </c>
      <c r="E27" s="280">
        <v>2000</v>
      </c>
      <c r="F27" s="280"/>
    </row>
    <row r="28" spans="1:6" ht="15.75">
      <c r="A28" s="263"/>
      <c r="B28" s="260" t="s">
        <v>162</v>
      </c>
      <c r="C28" s="260"/>
      <c r="D28" s="264" t="s">
        <v>865</v>
      </c>
      <c r="E28" s="262">
        <f>SUM(E29:E32)</f>
        <v>69419</v>
      </c>
      <c r="F28" s="262"/>
    </row>
    <row r="29" spans="1:6" ht="78.75">
      <c r="A29" s="263"/>
      <c r="B29" s="260"/>
      <c r="C29" s="260" t="s">
        <v>699</v>
      </c>
      <c r="D29" s="261" t="s">
        <v>960</v>
      </c>
      <c r="E29" s="262">
        <v>34619</v>
      </c>
      <c r="F29" s="262"/>
    </row>
    <row r="30" spans="1:6" ht="15.75">
      <c r="A30" s="263"/>
      <c r="B30" s="260"/>
      <c r="C30" s="260" t="s">
        <v>701</v>
      </c>
      <c r="D30" s="264" t="s">
        <v>962</v>
      </c>
      <c r="E30" s="262">
        <v>2800</v>
      </c>
      <c r="F30" s="262"/>
    </row>
    <row r="31" spans="1:6" ht="15.75">
      <c r="A31" s="263"/>
      <c r="B31" s="260"/>
      <c r="C31" s="260" t="s">
        <v>702</v>
      </c>
      <c r="D31" s="264" t="s">
        <v>963</v>
      </c>
      <c r="E31" s="262">
        <v>30000</v>
      </c>
      <c r="F31" s="262"/>
    </row>
    <row r="32" spans="1:6" ht="15.75">
      <c r="A32" s="272"/>
      <c r="B32" s="273"/>
      <c r="C32" s="273" t="s">
        <v>696</v>
      </c>
      <c r="D32" s="283" t="s">
        <v>957</v>
      </c>
      <c r="E32" s="275">
        <v>2000</v>
      </c>
      <c r="F32" s="275"/>
    </row>
    <row r="33" spans="1:6" ht="47.25">
      <c r="A33" s="276" t="s">
        <v>814</v>
      </c>
      <c r="B33" s="277"/>
      <c r="C33" s="277"/>
      <c r="D33" s="278" t="s">
        <v>163</v>
      </c>
      <c r="E33" s="279">
        <v>2243</v>
      </c>
      <c r="F33" s="280"/>
    </row>
    <row r="34" spans="1:6" ht="31.5">
      <c r="A34" s="263"/>
      <c r="B34" s="260">
        <v>75101</v>
      </c>
      <c r="C34" s="260"/>
      <c r="D34" s="261" t="s">
        <v>868</v>
      </c>
      <c r="E34" s="262">
        <v>2243</v>
      </c>
      <c r="F34" s="262"/>
    </row>
    <row r="35" spans="1:6" ht="63">
      <c r="A35" s="267"/>
      <c r="B35" s="268"/>
      <c r="C35" s="268" t="s">
        <v>164</v>
      </c>
      <c r="D35" s="283" t="s">
        <v>161</v>
      </c>
      <c r="E35" s="270">
        <v>2243</v>
      </c>
      <c r="F35" s="275"/>
    </row>
    <row r="36" spans="1:6" ht="78.75">
      <c r="A36" s="250" t="s">
        <v>815</v>
      </c>
      <c r="B36" s="285"/>
      <c r="C36" s="285"/>
      <c r="D36" s="252" t="s">
        <v>165</v>
      </c>
      <c r="E36" s="253">
        <f>E37+E39+E46+E56+E59</f>
        <v>8581260</v>
      </c>
      <c r="F36" s="280"/>
    </row>
    <row r="37" spans="1:6" ht="15.75">
      <c r="A37" s="265"/>
      <c r="B37" s="255" t="s">
        <v>166</v>
      </c>
      <c r="C37" s="255"/>
      <c r="D37" s="264" t="s">
        <v>167</v>
      </c>
      <c r="E37" s="259">
        <v>28600</v>
      </c>
      <c r="F37" s="262"/>
    </row>
    <row r="38" spans="1:6" ht="31.5">
      <c r="A38" s="263"/>
      <c r="B38" s="260"/>
      <c r="C38" s="260" t="s">
        <v>703</v>
      </c>
      <c r="D38" s="264" t="s">
        <v>964</v>
      </c>
      <c r="E38" s="262">
        <v>28600</v>
      </c>
      <c r="F38" s="262"/>
    </row>
    <row r="39" spans="1:6" ht="63">
      <c r="A39" s="263"/>
      <c r="B39" s="260" t="s">
        <v>168</v>
      </c>
      <c r="C39" s="260"/>
      <c r="D39" s="264" t="s">
        <v>169</v>
      </c>
      <c r="E39" s="262">
        <f>SUM(E40:E45)</f>
        <v>2242874</v>
      </c>
      <c r="F39" s="262"/>
    </row>
    <row r="40" spans="1:6" ht="15.75">
      <c r="A40" s="263"/>
      <c r="B40" s="260"/>
      <c r="C40" s="260" t="s">
        <v>704</v>
      </c>
      <c r="D40" s="264" t="s">
        <v>965</v>
      </c>
      <c r="E40" s="262">
        <v>2162814</v>
      </c>
      <c r="F40" s="262"/>
    </row>
    <row r="41" spans="1:6" ht="15.75">
      <c r="A41" s="263"/>
      <c r="B41" s="260"/>
      <c r="C41" s="260" t="s">
        <v>705</v>
      </c>
      <c r="D41" s="264" t="s">
        <v>969</v>
      </c>
      <c r="E41" s="262">
        <v>30050</v>
      </c>
      <c r="F41" s="262"/>
    </row>
    <row r="42" spans="1:6" ht="15.75">
      <c r="A42" s="263"/>
      <c r="B42" s="260"/>
      <c r="C42" s="260" t="s">
        <v>706</v>
      </c>
      <c r="D42" s="264" t="s">
        <v>970</v>
      </c>
      <c r="E42" s="262">
        <v>36835</v>
      </c>
      <c r="F42" s="262"/>
    </row>
    <row r="43" spans="1:6" ht="15.75">
      <c r="A43" s="263"/>
      <c r="B43" s="260"/>
      <c r="C43" s="260" t="s">
        <v>707</v>
      </c>
      <c r="D43" s="264" t="s">
        <v>971</v>
      </c>
      <c r="E43" s="262">
        <v>4175</v>
      </c>
      <c r="F43" s="262"/>
    </row>
    <row r="44" spans="1:6" ht="15.75">
      <c r="A44" s="263"/>
      <c r="B44" s="260"/>
      <c r="C44" s="260" t="s">
        <v>708</v>
      </c>
      <c r="D44" s="264" t="s">
        <v>170</v>
      </c>
      <c r="E44" s="262">
        <v>8000</v>
      </c>
      <c r="F44" s="262"/>
    </row>
    <row r="45" spans="1:6" ht="31.5">
      <c r="A45" s="263"/>
      <c r="B45" s="260"/>
      <c r="C45" s="260" t="s">
        <v>709</v>
      </c>
      <c r="D45" s="264" t="s">
        <v>801</v>
      </c>
      <c r="E45" s="262">
        <v>1000</v>
      </c>
      <c r="F45" s="262"/>
    </row>
    <row r="46" spans="1:6" ht="63">
      <c r="A46" s="263"/>
      <c r="B46" s="260" t="s">
        <v>171</v>
      </c>
      <c r="C46" s="260"/>
      <c r="D46" s="264" t="s">
        <v>172</v>
      </c>
      <c r="E46" s="262">
        <f>SUM(E47:E55)</f>
        <v>1963699</v>
      </c>
      <c r="F46" s="262"/>
    </row>
    <row r="47" spans="1:6" ht="15.75">
      <c r="A47" s="263"/>
      <c r="B47" s="260"/>
      <c r="C47" s="260" t="s">
        <v>704</v>
      </c>
      <c r="D47" s="264" t="s">
        <v>965</v>
      </c>
      <c r="E47" s="262">
        <v>722274</v>
      </c>
      <c r="F47" s="262"/>
    </row>
    <row r="48" spans="1:6" ht="15.75">
      <c r="A48" s="263"/>
      <c r="B48" s="260"/>
      <c r="C48" s="260" t="s">
        <v>705</v>
      </c>
      <c r="D48" s="264" t="s">
        <v>969</v>
      </c>
      <c r="E48" s="262">
        <v>785237</v>
      </c>
      <c r="F48" s="262"/>
    </row>
    <row r="49" spans="1:6" ht="15.75">
      <c r="A49" s="263"/>
      <c r="B49" s="260"/>
      <c r="C49" s="260" t="s">
        <v>706</v>
      </c>
      <c r="D49" s="264" t="s">
        <v>970</v>
      </c>
      <c r="E49" s="262">
        <v>21123</v>
      </c>
      <c r="F49" s="262"/>
    </row>
    <row r="50" spans="1:6" ht="15.75">
      <c r="A50" s="273"/>
      <c r="B50" s="273"/>
      <c r="C50" s="273" t="s">
        <v>707</v>
      </c>
      <c r="D50" s="283" t="s">
        <v>971</v>
      </c>
      <c r="E50" s="275">
        <v>83765</v>
      </c>
      <c r="F50" s="275"/>
    </row>
    <row r="51" spans="1:6" ht="15.75">
      <c r="A51" s="277"/>
      <c r="B51" s="277"/>
      <c r="C51" s="277" t="s">
        <v>24</v>
      </c>
      <c r="D51" s="284" t="s">
        <v>972</v>
      </c>
      <c r="E51" s="280">
        <v>20000</v>
      </c>
      <c r="F51" s="280"/>
    </row>
    <row r="52" spans="1:6" ht="15.75">
      <c r="A52" s="263"/>
      <c r="B52" s="260"/>
      <c r="C52" s="260" t="s">
        <v>25</v>
      </c>
      <c r="D52" s="264" t="s">
        <v>973</v>
      </c>
      <c r="E52" s="262">
        <v>3300</v>
      </c>
      <c r="F52" s="262"/>
    </row>
    <row r="53" spans="1:6" ht="15.75">
      <c r="A53" s="263"/>
      <c r="B53" s="260"/>
      <c r="C53" s="260" t="s">
        <v>26</v>
      </c>
      <c r="D53" s="264" t="s">
        <v>974</v>
      </c>
      <c r="E53" s="262">
        <v>205000</v>
      </c>
      <c r="F53" s="262"/>
    </row>
    <row r="54" spans="1:6" ht="15.75">
      <c r="A54" s="263"/>
      <c r="B54" s="260"/>
      <c r="C54" s="260" t="s">
        <v>708</v>
      </c>
      <c r="D54" s="264" t="s">
        <v>170</v>
      </c>
      <c r="E54" s="262">
        <v>120000</v>
      </c>
      <c r="F54" s="262"/>
    </row>
    <row r="55" spans="1:6" ht="31.5">
      <c r="A55" s="263"/>
      <c r="B55" s="260"/>
      <c r="C55" s="260" t="s">
        <v>709</v>
      </c>
      <c r="D55" s="264" t="s">
        <v>801</v>
      </c>
      <c r="E55" s="262">
        <v>3000</v>
      </c>
      <c r="F55" s="262"/>
    </row>
    <row r="56" spans="1:6" ht="36.75" customHeight="1">
      <c r="A56" s="263"/>
      <c r="B56" s="260" t="s">
        <v>173</v>
      </c>
      <c r="C56" s="260"/>
      <c r="D56" s="264" t="s">
        <v>174</v>
      </c>
      <c r="E56" s="262">
        <v>270000</v>
      </c>
      <c r="F56" s="262"/>
    </row>
    <row r="57" spans="1:6" ht="15.75">
      <c r="A57" s="263"/>
      <c r="B57" s="260"/>
      <c r="C57" s="260" t="s">
        <v>27</v>
      </c>
      <c r="D57" s="264" t="s">
        <v>975</v>
      </c>
      <c r="E57" s="262">
        <v>50000</v>
      </c>
      <c r="F57" s="262"/>
    </row>
    <row r="58" spans="1:6" ht="31.5">
      <c r="A58" s="263"/>
      <c r="B58" s="260"/>
      <c r="C58" s="260" t="s">
        <v>28</v>
      </c>
      <c r="D58" s="264" t="s">
        <v>976</v>
      </c>
      <c r="E58" s="262">
        <v>220000</v>
      </c>
      <c r="F58" s="262"/>
    </row>
    <row r="59" spans="1:6" ht="31.5">
      <c r="A59" s="263"/>
      <c r="B59" s="260" t="s">
        <v>175</v>
      </c>
      <c r="C59" s="260"/>
      <c r="D59" s="264" t="s">
        <v>176</v>
      </c>
      <c r="E59" s="262">
        <f>SUM(E60:E61)</f>
        <v>4076087</v>
      </c>
      <c r="F59" s="262"/>
    </row>
    <row r="60" spans="1:6" ht="15.75">
      <c r="A60" s="263"/>
      <c r="B60" s="260"/>
      <c r="C60" s="260" t="s">
        <v>455</v>
      </c>
      <c r="D60" s="264" t="s">
        <v>977</v>
      </c>
      <c r="E60" s="262">
        <v>3775187</v>
      </c>
      <c r="F60" s="262"/>
    </row>
    <row r="61" spans="1:6" ht="15.75">
      <c r="A61" s="272"/>
      <c r="B61" s="273"/>
      <c r="C61" s="273" t="s">
        <v>456</v>
      </c>
      <c r="D61" s="283" t="s">
        <v>978</v>
      </c>
      <c r="E61" s="275">
        <v>300900</v>
      </c>
      <c r="F61" s="275"/>
    </row>
    <row r="62" spans="1:6" ht="15.75">
      <c r="A62" s="276" t="s">
        <v>816</v>
      </c>
      <c r="B62" s="277"/>
      <c r="C62" s="277"/>
      <c r="D62" s="278" t="s">
        <v>177</v>
      </c>
      <c r="E62" s="279">
        <f>E63+E65+E67</f>
        <v>9862045</v>
      </c>
      <c r="F62" s="280"/>
    </row>
    <row r="63" spans="1:6" ht="31.5">
      <c r="A63" s="281"/>
      <c r="B63" s="260" t="s">
        <v>178</v>
      </c>
      <c r="C63" s="260"/>
      <c r="D63" s="266" t="s">
        <v>179</v>
      </c>
      <c r="E63" s="259">
        <v>6516874</v>
      </c>
      <c r="F63" s="262"/>
    </row>
    <row r="64" spans="1:6" ht="15.75">
      <c r="A64" s="263"/>
      <c r="B64" s="260"/>
      <c r="C64" s="260">
        <v>2920</v>
      </c>
      <c r="D64" s="264" t="s">
        <v>180</v>
      </c>
      <c r="E64" s="262">
        <v>6516874</v>
      </c>
      <c r="F64" s="262"/>
    </row>
    <row r="65" spans="1:6" ht="15.75">
      <c r="A65" s="263"/>
      <c r="B65" s="260" t="s">
        <v>181</v>
      </c>
      <c r="C65" s="260"/>
      <c r="D65" s="264" t="s">
        <v>182</v>
      </c>
      <c r="E65" s="262">
        <v>3343759</v>
      </c>
      <c r="F65" s="262"/>
    </row>
    <row r="66" spans="1:6" ht="15.75">
      <c r="A66" s="263"/>
      <c r="B66" s="260"/>
      <c r="C66" s="260">
        <v>2920</v>
      </c>
      <c r="D66" s="264" t="s">
        <v>183</v>
      </c>
      <c r="E66" s="262">
        <v>3343759</v>
      </c>
      <c r="F66" s="262"/>
    </row>
    <row r="67" spans="1:6" ht="15.75">
      <c r="A67" s="263"/>
      <c r="B67" s="260" t="s">
        <v>184</v>
      </c>
      <c r="C67" s="260"/>
      <c r="D67" s="264" t="s">
        <v>185</v>
      </c>
      <c r="E67" s="262">
        <v>1412</v>
      </c>
      <c r="F67" s="286"/>
    </row>
    <row r="68" spans="1:6" ht="15.75">
      <c r="A68" s="272"/>
      <c r="B68" s="273"/>
      <c r="C68" s="273">
        <v>2920</v>
      </c>
      <c r="D68" s="283" t="s">
        <v>183</v>
      </c>
      <c r="E68" s="275">
        <v>1412</v>
      </c>
      <c r="F68" s="287"/>
    </row>
    <row r="69" spans="1:6" ht="15.75">
      <c r="A69" s="276" t="s">
        <v>817</v>
      </c>
      <c r="B69" s="277"/>
      <c r="C69" s="277"/>
      <c r="D69" s="278" t="s">
        <v>186</v>
      </c>
      <c r="E69" s="279">
        <f>E70+E74+E77</f>
        <v>162854</v>
      </c>
      <c r="F69" s="253">
        <f>F70+F74</f>
        <v>332500</v>
      </c>
    </row>
    <row r="70" spans="1:6" ht="15.75">
      <c r="A70" s="281"/>
      <c r="B70" s="260" t="s">
        <v>187</v>
      </c>
      <c r="C70" s="260"/>
      <c r="D70" s="266" t="s">
        <v>949</v>
      </c>
      <c r="E70" s="259">
        <v>23354</v>
      </c>
      <c r="F70" s="262">
        <f>F73</f>
        <v>178500</v>
      </c>
    </row>
    <row r="71" spans="1:6" ht="78.75">
      <c r="A71" s="263"/>
      <c r="B71" s="260"/>
      <c r="C71" s="260" t="s">
        <v>699</v>
      </c>
      <c r="D71" s="264" t="s">
        <v>960</v>
      </c>
      <c r="E71" s="262">
        <v>19354</v>
      </c>
      <c r="F71" s="262"/>
    </row>
    <row r="72" spans="1:6" ht="15.75">
      <c r="A72" s="263"/>
      <c r="B72" s="260"/>
      <c r="C72" s="260" t="s">
        <v>701</v>
      </c>
      <c r="D72" s="264" t="s">
        <v>962</v>
      </c>
      <c r="E72" s="262">
        <v>4000</v>
      </c>
      <c r="F72" s="262"/>
    </row>
    <row r="73" spans="1:6" ht="63">
      <c r="A73" s="263"/>
      <c r="B73" s="260"/>
      <c r="C73" s="260" t="s">
        <v>188</v>
      </c>
      <c r="D73" s="261" t="s">
        <v>189</v>
      </c>
      <c r="E73" s="262"/>
      <c r="F73" s="262">
        <v>178500</v>
      </c>
    </row>
    <row r="74" spans="1:6" ht="15.75">
      <c r="A74" s="263"/>
      <c r="B74" s="260" t="s">
        <v>190</v>
      </c>
      <c r="C74" s="260"/>
      <c r="D74" s="264" t="s">
        <v>951</v>
      </c>
      <c r="E74" s="262">
        <v>134000</v>
      </c>
      <c r="F74" s="262">
        <f>F76</f>
        <v>154000</v>
      </c>
    </row>
    <row r="75" spans="1:6" ht="15.75">
      <c r="A75" s="263"/>
      <c r="B75" s="260"/>
      <c r="C75" s="260" t="s">
        <v>701</v>
      </c>
      <c r="D75" s="264" t="s">
        <v>962</v>
      </c>
      <c r="E75" s="262">
        <v>134000</v>
      </c>
      <c r="F75" s="262"/>
    </row>
    <row r="76" spans="1:6" ht="63">
      <c r="A76" s="273"/>
      <c r="B76" s="273"/>
      <c r="C76" s="273" t="s">
        <v>188</v>
      </c>
      <c r="D76" s="274" t="s">
        <v>189</v>
      </c>
      <c r="E76" s="275"/>
      <c r="F76" s="275">
        <v>154000</v>
      </c>
    </row>
    <row r="77" spans="1:6" ht="15.75">
      <c r="A77" s="277"/>
      <c r="B77" s="277" t="s">
        <v>191</v>
      </c>
      <c r="C77" s="277"/>
      <c r="D77" s="284" t="s">
        <v>952</v>
      </c>
      <c r="E77" s="280">
        <v>5500</v>
      </c>
      <c r="F77" s="280"/>
    </row>
    <row r="78" spans="1:6" ht="78.75">
      <c r="A78" s="263"/>
      <c r="B78" s="260"/>
      <c r="C78" s="260" t="s">
        <v>699</v>
      </c>
      <c r="D78" s="261" t="s">
        <v>960</v>
      </c>
      <c r="E78" s="262">
        <v>4000</v>
      </c>
      <c r="F78" s="262"/>
    </row>
    <row r="79" spans="1:6" ht="15.75">
      <c r="A79" s="272"/>
      <c r="B79" s="273"/>
      <c r="C79" s="273" t="s">
        <v>701</v>
      </c>
      <c r="D79" s="283" t="s">
        <v>962</v>
      </c>
      <c r="E79" s="275">
        <v>1500</v>
      </c>
      <c r="F79" s="275"/>
    </row>
    <row r="80" spans="1:6" ht="15.75">
      <c r="A80" s="276" t="s">
        <v>818</v>
      </c>
      <c r="B80" s="277"/>
      <c r="C80" s="277"/>
      <c r="D80" s="288" t="s">
        <v>313</v>
      </c>
      <c r="E80" s="279">
        <f>E81+E83+E85+E87+E90+E92+E96</f>
        <v>4456494</v>
      </c>
      <c r="F80" s="280"/>
    </row>
    <row r="81" spans="1:6" ht="15.75">
      <c r="A81" s="281"/>
      <c r="B81" s="260" t="s">
        <v>192</v>
      </c>
      <c r="C81" s="260"/>
      <c r="D81" s="266" t="s">
        <v>985</v>
      </c>
      <c r="E81" s="259">
        <v>235313</v>
      </c>
      <c r="F81" s="262"/>
    </row>
    <row r="82" spans="1:6" ht="63">
      <c r="A82" s="263"/>
      <c r="B82" s="260"/>
      <c r="C82" s="260">
        <v>2010</v>
      </c>
      <c r="D82" s="261" t="s">
        <v>161</v>
      </c>
      <c r="E82" s="262">
        <v>235313</v>
      </c>
      <c r="F82" s="262"/>
    </row>
    <row r="83" spans="1:6" ht="47.25">
      <c r="A83" s="263"/>
      <c r="B83" s="260" t="s">
        <v>193</v>
      </c>
      <c r="C83" s="260"/>
      <c r="D83" s="261" t="s">
        <v>986</v>
      </c>
      <c r="E83" s="262">
        <v>3229860</v>
      </c>
      <c r="F83" s="262"/>
    </row>
    <row r="84" spans="1:6" ht="63">
      <c r="A84" s="263"/>
      <c r="B84" s="260"/>
      <c r="C84" s="260">
        <v>2010</v>
      </c>
      <c r="D84" s="261" t="s">
        <v>161</v>
      </c>
      <c r="E84" s="262">
        <v>3229860</v>
      </c>
      <c r="F84" s="262"/>
    </row>
    <row r="85" spans="1:6" ht="47.25">
      <c r="A85" s="263"/>
      <c r="B85" s="260" t="s">
        <v>194</v>
      </c>
      <c r="C85" s="260"/>
      <c r="D85" s="261" t="s">
        <v>987</v>
      </c>
      <c r="E85" s="262">
        <v>17730</v>
      </c>
      <c r="F85" s="262"/>
    </row>
    <row r="86" spans="1:6" ht="63">
      <c r="A86" s="263"/>
      <c r="B86" s="260"/>
      <c r="C86" s="260">
        <v>2010</v>
      </c>
      <c r="D86" s="264" t="s">
        <v>161</v>
      </c>
      <c r="E86" s="262">
        <v>17730</v>
      </c>
      <c r="F86" s="262"/>
    </row>
    <row r="87" spans="1:6" ht="31.5">
      <c r="A87" s="263"/>
      <c r="B87" s="260" t="s">
        <v>195</v>
      </c>
      <c r="C87" s="260"/>
      <c r="D87" s="264" t="s">
        <v>988</v>
      </c>
      <c r="E87" s="262">
        <f>SUM(E88:E89)</f>
        <v>423080</v>
      </c>
      <c r="F87" s="262"/>
    </row>
    <row r="88" spans="1:6" ht="63">
      <c r="A88" s="263"/>
      <c r="B88" s="260"/>
      <c r="C88" s="260">
        <v>2010</v>
      </c>
      <c r="D88" s="261" t="s">
        <v>196</v>
      </c>
      <c r="E88" s="262">
        <v>135480</v>
      </c>
      <c r="F88" s="262"/>
    </row>
    <row r="89" spans="1:6" ht="47.25">
      <c r="A89" s="263"/>
      <c r="B89" s="260"/>
      <c r="C89" s="260">
        <v>2030</v>
      </c>
      <c r="D89" s="261" t="s">
        <v>198</v>
      </c>
      <c r="E89" s="262">
        <v>287600</v>
      </c>
      <c r="F89" s="262"/>
    </row>
    <row r="90" spans="1:6" ht="15.75">
      <c r="A90" s="263"/>
      <c r="B90" s="260" t="s">
        <v>199</v>
      </c>
      <c r="C90" s="260"/>
      <c r="D90" s="261" t="s">
        <v>990</v>
      </c>
      <c r="E90" s="262">
        <v>320234</v>
      </c>
      <c r="F90" s="262"/>
    </row>
    <row r="91" spans="1:6" ht="47.25">
      <c r="A91" s="263"/>
      <c r="B91" s="260"/>
      <c r="C91" s="260">
        <v>2030</v>
      </c>
      <c r="D91" s="261" t="s">
        <v>200</v>
      </c>
      <c r="E91" s="262">
        <v>320234</v>
      </c>
      <c r="F91" s="262"/>
    </row>
    <row r="92" spans="1:6" ht="15.75">
      <c r="A92" s="263"/>
      <c r="B92" s="260" t="s">
        <v>201</v>
      </c>
      <c r="C92" s="260"/>
      <c r="D92" s="261" t="s">
        <v>991</v>
      </c>
      <c r="E92" s="262">
        <f>SUM(E93:E95)</f>
        <v>108698</v>
      </c>
      <c r="F92" s="262"/>
    </row>
    <row r="93" spans="1:6" ht="15.75">
      <c r="A93" s="263"/>
      <c r="B93" s="260"/>
      <c r="C93" s="260" t="s">
        <v>701</v>
      </c>
      <c r="D93" s="261" t="s">
        <v>962</v>
      </c>
      <c r="E93" s="262">
        <v>13130</v>
      </c>
      <c r="F93" s="262"/>
    </row>
    <row r="94" spans="1:6" ht="63">
      <c r="A94" s="273"/>
      <c r="B94" s="273"/>
      <c r="C94" s="273">
        <v>2010</v>
      </c>
      <c r="D94" s="274" t="s">
        <v>196</v>
      </c>
      <c r="E94" s="275">
        <v>95468</v>
      </c>
      <c r="F94" s="275"/>
    </row>
    <row r="95" spans="1:6" ht="47.25">
      <c r="A95" s="277"/>
      <c r="B95" s="277"/>
      <c r="C95" s="277" t="s">
        <v>298</v>
      </c>
      <c r="D95" s="334" t="s">
        <v>299</v>
      </c>
      <c r="E95" s="280">
        <v>100</v>
      </c>
      <c r="F95" s="280"/>
    </row>
    <row r="96" spans="1:6" ht="15.75">
      <c r="A96" s="260"/>
      <c r="B96" s="260" t="s">
        <v>202</v>
      </c>
      <c r="C96" s="260"/>
      <c r="D96" s="264" t="s">
        <v>856</v>
      </c>
      <c r="E96" s="262">
        <v>121579</v>
      </c>
      <c r="F96" s="262"/>
    </row>
    <row r="97" spans="1:6" ht="47.25">
      <c r="A97" s="272"/>
      <c r="B97" s="273"/>
      <c r="C97" s="273">
        <v>2030</v>
      </c>
      <c r="D97" s="274" t="s">
        <v>200</v>
      </c>
      <c r="E97" s="275">
        <v>121579</v>
      </c>
      <c r="F97" s="275"/>
    </row>
    <row r="98" spans="1:6" ht="31.5">
      <c r="A98" s="276" t="s">
        <v>819</v>
      </c>
      <c r="B98" s="277"/>
      <c r="C98" s="277"/>
      <c r="D98" s="278" t="s">
        <v>203</v>
      </c>
      <c r="E98" s="279"/>
      <c r="F98" s="253">
        <f>F99</f>
        <v>1814179</v>
      </c>
    </row>
    <row r="99" spans="1:6" ht="15.75">
      <c r="A99" s="281"/>
      <c r="B99" s="260" t="s">
        <v>204</v>
      </c>
      <c r="C99" s="260"/>
      <c r="D99" s="266" t="s">
        <v>856</v>
      </c>
      <c r="E99" s="289"/>
      <c r="F99" s="259">
        <f>SUM(F100:F101)</f>
        <v>1814179</v>
      </c>
    </row>
    <row r="100" spans="1:6" ht="47.25">
      <c r="A100" s="263"/>
      <c r="B100" s="260"/>
      <c r="C100" s="260">
        <v>6290</v>
      </c>
      <c r="D100" s="261" t="s">
        <v>979</v>
      </c>
      <c r="E100" s="262"/>
      <c r="F100" s="262">
        <v>955429</v>
      </c>
    </row>
    <row r="101" spans="1:6" ht="47.25">
      <c r="A101" s="272"/>
      <c r="B101" s="273"/>
      <c r="C101" s="273" t="s">
        <v>144</v>
      </c>
      <c r="D101" s="274" t="s">
        <v>979</v>
      </c>
      <c r="E101" s="275"/>
      <c r="F101" s="275">
        <v>858750</v>
      </c>
    </row>
    <row r="102" spans="1:6" ht="15.75">
      <c r="A102" s="254" t="s">
        <v>205</v>
      </c>
      <c r="B102" s="260"/>
      <c r="C102" s="260"/>
      <c r="D102" s="290" t="s">
        <v>206</v>
      </c>
      <c r="E102" s="291">
        <v>15100</v>
      </c>
      <c r="F102" s="292"/>
    </row>
    <row r="103" spans="1:6" ht="15.75">
      <c r="A103" s="263"/>
      <c r="B103" s="260" t="s">
        <v>207</v>
      </c>
      <c r="C103" s="260"/>
      <c r="D103" s="261" t="s">
        <v>462</v>
      </c>
      <c r="E103" s="286">
        <f>SUM(E104:E105)</f>
        <v>15100</v>
      </c>
      <c r="F103" s="286"/>
    </row>
    <row r="104" spans="1:6" ht="78.75">
      <c r="A104" s="263"/>
      <c r="B104" s="260"/>
      <c r="C104" s="260" t="s">
        <v>699</v>
      </c>
      <c r="D104" s="264" t="s">
        <v>960</v>
      </c>
      <c r="E104" s="286">
        <v>11800</v>
      </c>
      <c r="F104" s="286"/>
    </row>
    <row r="105" spans="1:6" ht="15.75">
      <c r="A105" s="272"/>
      <c r="B105" s="273"/>
      <c r="C105" s="273" t="s">
        <v>701</v>
      </c>
      <c r="D105" s="283" t="s">
        <v>962</v>
      </c>
      <c r="E105" s="287">
        <v>3300</v>
      </c>
      <c r="F105" s="287"/>
    </row>
    <row r="106" spans="1:6" ht="15.75">
      <c r="A106" s="378" t="s">
        <v>687</v>
      </c>
      <c r="B106" s="379"/>
      <c r="C106" s="379"/>
      <c r="D106" s="379"/>
      <c r="E106" s="225">
        <f>E12+E15+E21+E24+E33+E36+E62+E69+E80+E98+E102</f>
        <v>23287671</v>
      </c>
      <c r="F106" s="293">
        <f>F7+F69+F98</f>
        <v>3172429</v>
      </c>
    </row>
    <row r="108" ht="12.75">
      <c r="E108" s="294">
        <f>E106+F106</f>
        <v>26460100</v>
      </c>
    </row>
  </sheetData>
  <mergeCells count="8">
    <mergeCell ref="F4:F5"/>
    <mergeCell ref="A106:D106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3937007874015748" top="1.220472440944882" bottom="0.7874015748031497" header="0.5118110236220472" footer="0.5118110236220472"/>
  <pageSetup horizontalDpi="300" verticalDpi="300" orientation="portrait" paperSize="9" scale="95" r:id="rId1"/>
  <headerFooter alignWithMargins="0">
    <oddHeader>&amp;R&amp;9Załącznik nr &amp;A
do uchwały Rady Miejskiej  nr ...
z dnia  ..........</oddHeader>
    <oddFooter>&amp;C&amp;P</oddFooter>
  </headerFooter>
  <rowBreaks count="1" manualBreakCount="1">
    <brk id="7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workbookViewId="0" topLeftCell="A1">
      <selection activeCell="J17" sqref="J17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325" customWidth="1"/>
    <col min="6" max="6" width="14.125" style="1" customWidth="1"/>
    <col min="7" max="7" width="13.375" style="1" customWidth="1"/>
    <col min="8" max="8" width="15.875" style="1" customWidth="1"/>
    <col min="9" max="9" width="14.00390625" style="0" customWidth="1"/>
    <col min="10" max="10" width="11.62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403" t="s">
        <v>442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310"/>
    </row>
    <row r="3" ht="12.75">
      <c r="M3" s="68" t="s">
        <v>549</v>
      </c>
    </row>
    <row r="4" spans="1:82" ht="20.25" customHeight="1">
      <c r="A4" s="404" t="s">
        <v>551</v>
      </c>
      <c r="B4" s="374" t="s">
        <v>506</v>
      </c>
      <c r="C4" s="400" t="s">
        <v>507</v>
      </c>
      <c r="D4" s="375" t="s">
        <v>443</v>
      </c>
      <c r="E4" s="407" t="s">
        <v>508</v>
      </c>
      <c r="F4" s="375" t="s">
        <v>685</v>
      </c>
      <c r="G4" s="375" t="s">
        <v>629</v>
      </c>
      <c r="H4" s="375"/>
      <c r="I4" s="375"/>
      <c r="J4" s="375"/>
      <c r="K4" s="375"/>
      <c r="L4" s="375"/>
      <c r="M4" s="375"/>
      <c r="CA4" s="1"/>
      <c r="CB4" s="1"/>
      <c r="CC4" s="1"/>
      <c r="CD4" s="1"/>
    </row>
    <row r="5" spans="1:82" ht="18" customHeight="1">
      <c r="A5" s="405"/>
      <c r="B5" s="374"/>
      <c r="C5" s="401"/>
      <c r="D5" s="374"/>
      <c r="E5" s="408"/>
      <c r="F5" s="375"/>
      <c r="G5" s="375" t="s">
        <v>683</v>
      </c>
      <c r="H5" s="375" t="s">
        <v>510</v>
      </c>
      <c r="I5" s="375"/>
      <c r="J5" s="375"/>
      <c r="K5" s="375"/>
      <c r="L5" s="375"/>
      <c r="M5" s="375" t="s">
        <v>684</v>
      </c>
      <c r="CA5" s="1"/>
      <c r="CB5" s="1"/>
      <c r="CC5" s="1"/>
      <c r="CD5" s="1"/>
    </row>
    <row r="6" spans="1:82" ht="69" customHeight="1">
      <c r="A6" s="406"/>
      <c r="B6" s="374"/>
      <c r="C6" s="402"/>
      <c r="D6" s="374"/>
      <c r="E6" s="408"/>
      <c r="F6" s="375"/>
      <c r="G6" s="375"/>
      <c r="H6" s="14" t="s">
        <v>680</v>
      </c>
      <c r="I6" s="14" t="s">
        <v>681</v>
      </c>
      <c r="J6" s="14" t="s">
        <v>682</v>
      </c>
      <c r="K6" s="14" t="s">
        <v>444</v>
      </c>
      <c r="L6" s="14" t="s">
        <v>445</v>
      </c>
      <c r="M6" s="375"/>
      <c r="CA6" s="1"/>
      <c r="CB6" s="1"/>
      <c r="CC6" s="1"/>
      <c r="CD6" s="1"/>
    </row>
    <row r="7" spans="1:82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CA7" s="1"/>
      <c r="CB7" s="1"/>
      <c r="CC7" s="1"/>
      <c r="CD7" s="1"/>
    </row>
    <row r="8" spans="1:82" ht="50.25" customHeight="1">
      <c r="A8" s="409" t="s">
        <v>446</v>
      </c>
      <c r="B8" s="410"/>
      <c r="C8" s="411"/>
      <c r="D8" s="326"/>
      <c r="E8" s="327">
        <v>2320</v>
      </c>
      <c r="F8" s="328">
        <v>500000</v>
      </c>
      <c r="G8" s="328">
        <v>500000</v>
      </c>
      <c r="H8" s="328"/>
      <c r="I8" s="328"/>
      <c r="J8" s="328">
        <v>500000</v>
      </c>
      <c r="K8" s="328"/>
      <c r="L8" s="328"/>
      <c r="M8" s="328"/>
      <c r="CA8" s="1"/>
      <c r="CB8" s="1"/>
      <c r="CC8" s="1"/>
      <c r="CD8" s="1"/>
    </row>
    <row r="9" spans="1:82" ht="19.5" customHeight="1">
      <c r="A9" s="19"/>
      <c r="B9" s="19"/>
      <c r="C9" s="19"/>
      <c r="D9" s="19"/>
      <c r="E9" s="329"/>
      <c r="F9" s="221"/>
      <c r="G9" s="221"/>
      <c r="H9" s="221"/>
      <c r="I9" s="221"/>
      <c r="J9" s="221"/>
      <c r="K9" s="221"/>
      <c r="L9" s="221"/>
      <c r="M9" s="221"/>
      <c r="CA9" s="1"/>
      <c r="CB9" s="1"/>
      <c r="CC9" s="1"/>
      <c r="CD9" s="1"/>
    </row>
    <row r="10" spans="1:82" ht="19.5" customHeight="1">
      <c r="A10" s="20"/>
      <c r="B10" s="20"/>
      <c r="C10" s="20"/>
      <c r="D10" s="20"/>
      <c r="E10" s="330"/>
      <c r="F10" s="331"/>
      <c r="G10" s="331"/>
      <c r="H10" s="331"/>
      <c r="I10" s="331"/>
      <c r="J10" s="331"/>
      <c r="K10" s="331"/>
      <c r="L10" s="331"/>
      <c r="M10" s="331"/>
      <c r="CA10" s="1"/>
      <c r="CB10" s="1"/>
      <c r="CC10" s="1"/>
      <c r="CD10" s="1"/>
    </row>
    <row r="11" spans="1:82" ht="51.75" customHeight="1">
      <c r="A11" s="412" t="s">
        <v>447</v>
      </c>
      <c r="B11" s="413"/>
      <c r="C11" s="414"/>
      <c r="D11" s="326"/>
      <c r="E11" s="327"/>
      <c r="F11" s="328"/>
      <c r="G11" s="328"/>
      <c r="H11" s="328"/>
      <c r="I11" s="328"/>
      <c r="J11" s="328"/>
      <c r="K11" s="328"/>
      <c r="L11" s="328"/>
      <c r="M11" s="328"/>
      <c r="CA11" s="1"/>
      <c r="CB11" s="1"/>
      <c r="CC11" s="1"/>
      <c r="CD11" s="1"/>
    </row>
    <row r="12" spans="1:82" ht="19.5" customHeight="1">
      <c r="A12" s="19"/>
      <c r="B12" s="19"/>
      <c r="C12" s="19"/>
      <c r="D12" s="19"/>
      <c r="E12" s="329"/>
      <c r="F12" s="221"/>
      <c r="G12" s="221"/>
      <c r="H12" s="221"/>
      <c r="I12" s="221"/>
      <c r="J12" s="221"/>
      <c r="K12" s="221"/>
      <c r="L12" s="221"/>
      <c r="M12" s="221"/>
      <c r="CA12" s="1"/>
      <c r="CB12" s="1"/>
      <c r="CC12" s="1"/>
      <c r="CD12" s="1"/>
    </row>
    <row r="13" spans="1:82" ht="19.5" customHeight="1">
      <c r="A13" s="20"/>
      <c r="B13" s="20"/>
      <c r="C13" s="20"/>
      <c r="D13" s="20"/>
      <c r="E13" s="330"/>
      <c r="F13" s="331"/>
      <c r="G13" s="331"/>
      <c r="H13" s="331"/>
      <c r="I13" s="331"/>
      <c r="J13" s="331"/>
      <c r="K13" s="331"/>
      <c r="L13" s="331"/>
      <c r="M13" s="331"/>
      <c r="CA13" s="1"/>
      <c r="CB13" s="1"/>
      <c r="CC13" s="1"/>
      <c r="CD13" s="1"/>
    </row>
    <row r="14" spans="1:82" ht="51.75" customHeight="1">
      <c r="A14" s="412" t="s">
        <v>448</v>
      </c>
      <c r="B14" s="413"/>
      <c r="C14" s="414"/>
      <c r="D14" s="326"/>
      <c r="E14" s="327"/>
      <c r="F14" s="328"/>
      <c r="G14" s="328"/>
      <c r="H14" s="328"/>
      <c r="I14" s="328"/>
      <c r="J14" s="328"/>
      <c r="K14" s="328"/>
      <c r="L14" s="328"/>
      <c r="M14" s="328"/>
      <c r="CA14" s="1"/>
      <c r="CB14" s="1"/>
      <c r="CC14" s="1"/>
      <c r="CD14" s="1"/>
    </row>
    <row r="15" spans="1:82" ht="19.5" customHeight="1">
      <c r="A15" s="19"/>
      <c r="B15" s="19"/>
      <c r="C15" s="19"/>
      <c r="D15" s="19"/>
      <c r="E15" s="329"/>
      <c r="F15" s="221"/>
      <c r="G15" s="221"/>
      <c r="H15" s="221"/>
      <c r="I15" s="221"/>
      <c r="J15" s="221"/>
      <c r="K15" s="221"/>
      <c r="L15" s="221"/>
      <c r="M15" s="221"/>
      <c r="CA15" s="1"/>
      <c r="CB15" s="1"/>
      <c r="CC15" s="1"/>
      <c r="CD15" s="1"/>
    </row>
    <row r="16" spans="1:82" ht="19.5" customHeight="1">
      <c r="A16" s="20"/>
      <c r="B16" s="20"/>
      <c r="C16" s="20"/>
      <c r="D16" s="20"/>
      <c r="E16" s="330"/>
      <c r="F16" s="331"/>
      <c r="G16" s="331"/>
      <c r="H16" s="331"/>
      <c r="I16" s="331"/>
      <c r="J16" s="331"/>
      <c r="K16" s="331"/>
      <c r="L16" s="331"/>
      <c r="M16" s="331"/>
      <c r="CA16" s="1"/>
      <c r="CB16" s="1"/>
      <c r="CC16" s="1"/>
      <c r="CD16" s="1"/>
    </row>
    <row r="17" spans="1:82" ht="24.75" customHeight="1">
      <c r="A17" s="399" t="s">
        <v>695</v>
      </c>
      <c r="B17" s="399"/>
      <c r="C17" s="399"/>
      <c r="D17" s="332"/>
      <c r="E17" s="333"/>
      <c r="F17" s="332">
        <f>SUM(F8)</f>
        <v>500000</v>
      </c>
      <c r="G17" s="332">
        <f>SUM(G8)</f>
        <v>500000</v>
      </c>
      <c r="H17" s="332"/>
      <c r="I17" s="332"/>
      <c r="J17" s="332">
        <f>SUM(J8)</f>
        <v>500000</v>
      </c>
      <c r="K17" s="332"/>
      <c r="L17" s="332"/>
      <c r="M17" s="332"/>
      <c r="CA17" s="1"/>
      <c r="CB17" s="1"/>
      <c r="CC17" s="1"/>
      <c r="CD17" s="1"/>
    </row>
  </sheetData>
  <sheetProtection/>
  <mergeCells count="15">
    <mergeCell ref="F4:F6"/>
    <mergeCell ref="A17:C17"/>
    <mergeCell ref="A8:C8"/>
    <mergeCell ref="A11:C11"/>
    <mergeCell ref="A14:C14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125" style="0" customWidth="1"/>
    <col min="4" max="4" width="13.625" style="0" customWidth="1"/>
    <col min="5" max="5" width="13.25390625" style="0" customWidth="1"/>
    <col min="6" max="6" width="10.625" style="0" customWidth="1"/>
    <col min="7" max="7" width="13.125" style="0" customWidth="1"/>
    <col min="8" max="8" width="10.125" style="0" customWidth="1"/>
    <col min="9" max="9" width="13.00390625" style="0" customWidth="1"/>
  </cols>
  <sheetData>
    <row r="1" spans="1:9" ht="16.5">
      <c r="A1" s="415" t="s">
        <v>597</v>
      </c>
      <c r="B1" s="415"/>
      <c r="C1" s="415"/>
      <c r="D1" s="415"/>
      <c r="E1" s="415"/>
      <c r="F1" s="415"/>
      <c r="G1" s="415"/>
      <c r="H1" s="415"/>
      <c r="I1" s="415"/>
    </row>
    <row r="2" spans="1:9" ht="16.5">
      <c r="A2" s="415" t="s">
        <v>752</v>
      </c>
      <c r="B2" s="415"/>
      <c r="C2" s="415"/>
      <c r="D2" s="415"/>
      <c r="E2" s="415"/>
      <c r="F2" s="415"/>
      <c r="G2" s="415"/>
      <c r="H2" s="415"/>
      <c r="I2" s="415"/>
    </row>
    <row r="3" spans="1:9" ht="13.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1"/>
      <c r="B4" s="1"/>
      <c r="C4" s="1"/>
      <c r="D4" s="1"/>
      <c r="E4" s="1"/>
      <c r="F4" s="1"/>
      <c r="G4" s="1"/>
      <c r="H4" s="1"/>
      <c r="I4" s="8" t="s">
        <v>549</v>
      </c>
    </row>
    <row r="5" spans="1:9" ht="15" customHeight="1">
      <c r="A5" s="374" t="s">
        <v>598</v>
      </c>
      <c r="B5" s="374" t="s">
        <v>504</v>
      </c>
      <c r="C5" s="375" t="s">
        <v>506</v>
      </c>
      <c r="D5" s="375" t="s">
        <v>601</v>
      </c>
      <c r="E5" s="375" t="s">
        <v>621</v>
      </c>
      <c r="F5" s="375"/>
      <c r="G5" s="375" t="s">
        <v>512</v>
      </c>
      <c r="H5" s="375"/>
      <c r="I5" s="375" t="s">
        <v>603</v>
      </c>
    </row>
    <row r="6" spans="1:9" ht="15" customHeight="1">
      <c r="A6" s="374"/>
      <c r="B6" s="374"/>
      <c r="C6" s="375"/>
      <c r="D6" s="375"/>
      <c r="E6" s="375" t="s">
        <v>511</v>
      </c>
      <c r="F6" s="375" t="s">
        <v>694</v>
      </c>
      <c r="G6" s="375" t="s">
        <v>511</v>
      </c>
      <c r="H6" s="375" t="s">
        <v>602</v>
      </c>
      <c r="I6" s="375"/>
    </row>
    <row r="7" spans="1:9" ht="15" customHeight="1">
      <c r="A7" s="374"/>
      <c r="B7" s="374"/>
      <c r="C7" s="375"/>
      <c r="D7" s="375"/>
      <c r="E7" s="375"/>
      <c r="F7" s="375"/>
      <c r="G7" s="375"/>
      <c r="H7" s="375"/>
      <c r="I7" s="375"/>
    </row>
    <row r="8" spans="1:9" ht="15" customHeight="1">
      <c r="A8" s="374"/>
      <c r="B8" s="374"/>
      <c r="C8" s="375"/>
      <c r="D8" s="375"/>
      <c r="E8" s="375"/>
      <c r="F8" s="375"/>
      <c r="G8" s="375"/>
      <c r="H8" s="375"/>
      <c r="I8" s="375"/>
    </row>
    <row r="9" spans="1:9" ht="9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</row>
    <row r="10" spans="1:9" ht="21.75" customHeight="1">
      <c r="A10" s="32" t="s">
        <v>514</v>
      </c>
      <c r="B10" s="18" t="s">
        <v>515</v>
      </c>
      <c r="C10" s="18"/>
      <c r="D10" s="18"/>
      <c r="E10" s="18"/>
      <c r="F10" s="18"/>
      <c r="G10" s="18"/>
      <c r="H10" s="18"/>
      <c r="I10" s="18"/>
    </row>
    <row r="11" spans="1:9" ht="21.75" customHeight="1">
      <c r="A11" s="33"/>
      <c r="B11" s="34" t="s">
        <v>510</v>
      </c>
      <c r="C11" s="34"/>
      <c r="D11" s="19"/>
      <c r="E11" s="19"/>
      <c r="F11" s="19"/>
      <c r="G11" s="19"/>
      <c r="H11" s="19"/>
      <c r="I11" s="19"/>
    </row>
    <row r="12" spans="1:9" ht="38.25">
      <c r="A12" s="33"/>
      <c r="B12" s="220" t="s">
        <v>128</v>
      </c>
      <c r="C12" s="35">
        <v>400</v>
      </c>
      <c r="D12" s="221">
        <v>100</v>
      </c>
      <c r="E12" s="221">
        <v>1350800</v>
      </c>
      <c r="F12" s="221">
        <v>0</v>
      </c>
      <c r="G12" s="221">
        <v>1350800</v>
      </c>
      <c r="H12" s="221">
        <v>0</v>
      </c>
      <c r="I12" s="221">
        <v>100</v>
      </c>
    </row>
    <row r="13" spans="1:9" ht="12.75">
      <c r="A13" s="33"/>
      <c r="B13" s="220" t="s">
        <v>323</v>
      </c>
      <c r="C13" s="35">
        <v>600</v>
      </c>
      <c r="D13" s="221">
        <v>0</v>
      </c>
      <c r="E13" s="221">
        <v>150000</v>
      </c>
      <c r="F13" s="221">
        <v>150000</v>
      </c>
      <c r="G13" s="221">
        <v>149900</v>
      </c>
      <c r="H13" s="221">
        <v>0</v>
      </c>
      <c r="I13" s="221">
        <v>100</v>
      </c>
    </row>
    <row r="14" spans="1:9" ht="38.25">
      <c r="A14" s="33"/>
      <c r="B14" s="220" t="s">
        <v>324</v>
      </c>
      <c r="C14" s="35">
        <v>900</v>
      </c>
      <c r="D14" s="221">
        <v>15700</v>
      </c>
      <c r="E14" s="221">
        <v>1443903</v>
      </c>
      <c r="F14" s="221">
        <v>132000</v>
      </c>
      <c r="G14" s="221">
        <v>1458803</v>
      </c>
      <c r="H14" s="221">
        <v>0</v>
      </c>
      <c r="I14" s="221">
        <v>800</v>
      </c>
    </row>
    <row r="15" spans="1:9" ht="21.75" customHeight="1">
      <c r="A15" s="32" t="s">
        <v>520</v>
      </c>
      <c r="B15" s="18" t="s">
        <v>519</v>
      </c>
      <c r="C15" s="18"/>
      <c r="D15" s="18"/>
      <c r="E15" s="18"/>
      <c r="F15" s="18"/>
      <c r="G15" s="18"/>
      <c r="H15" s="18"/>
      <c r="I15" s="18"/>
    </row>
    <row r="16" spans="1:9" ht="21.75" customHeight="1">
      <c r="A16" s="33"/>
      <c r="B16" s="34" t="s">
        <v>510</v>
      </c>
      <c r="C16" s="34"/>
      <c r="D16" s="19"/>
      <c r="E16" s="19"/>
      <c r="F16" s="19"/>
      <c r="G16" s="19"/>
      <c r="H16" s="19"/>
      <c r="I16" s="19"/>
    </row>
    <row r="17" spans="1:9" ht="21.75" customHeight="1">
      <c r="A17" s="33"/>
      <c r="B17" s="35" t="s">
        <v>516</v>
      </c>
      <c r="C17" s="35"/>
      <c r="D17" s="19"/>
      <c r="E17" s="19"/>
      <c r="F17" s="19"/>
      <c r="G17" s="19"/>
      <c r="H17" s="19"/>
      <c r="I17" s="19"/>
    </row>
    <row r="18" spans="1:9" ht="21.75" customHeight="1">
      <c r="A18" s="33"/>
      <c r="B18" s="35" t="s">
        <v>517</v>
      </c>
      <c r="C18" s="35"/>
      <c r="D18" s="19"/>
      <c r="E18" s="19"/>
      <c r="F18" s="19"/>
      <c r="G18" s="19"/>
      <c r="H18" s="19"/>
      <c r="I18" s="19"/>
    </row>
    <row r="19" spans="1:9" ht="21.75" customHeight="1">
      <c r="A19" s="33"/>
      <c r="B19" s="35" t="s">
        <v>518</v>
      </c>
      <c r="C19" s="35"/>
      <c r="D19" s="19"/>
      <c r="E19" s="19"/>
      <c r="F19" s="19"/>
      <c r="G19" s="19"/>
      <c r="H19" s="19"/>
      <c r="I19" s="19"/>
    </row>
    <row r="20" spans="1:9" ht="21.75" customHeight="1">
      <c r="A20" s="36"/>
      <c r="B20" s="37" t="s">
        <v>505</v>
      </c>
      <c r="C20" s="37"/>
      <c r="D20" s="20"/>
      <c r="E20" s="20"/>
      <c r="F20" s="20"/>
      <c r="G20" s="20"/>
      <c r="H20" s="20"/>
      <c r="I20" s="20"/>
    </row>
    <row r="21" spans="1:9" ht="21.75" customHeight="1">
      <c r="A21" s="32" t="s">
        <v>521</v>
      </c>
      <c r="B21" s="18" t="s">
        <v>623</v>
      </c>
      <c r="C21" s="18"/>
      <c r="D21" s="18"/>
      <c r="E21" s="18"/>
      <c r="F21" s="18"/>
      <c r="G21" s="18"/>
      <c r="H21" s="18"/>
      <c r="I21" s="18"/>
    </row>
    <row r="22" spans="1:9" ht="21.75" customHeight="1">
      <c r="A22" s="19"/>
      <c r="B22" s="34" t="s">
        <v>510</v>
      </c>
      <c r="C22" s="34"/>
      <c r="D22" s="19"/>
      <c r="E22" s="19"/>
      <c r="F22" s="33"/>
      <c r="G22" s="19"/>
      <c r="H22" s="19"/>
      <c r="I22" s="19"/>
    </row>
    <row r="23" spans="1:9" ht="21.75" customHeight="1">
      <c r="A23" s="19"/>
      <c r="B23" s="35" t="s">
        <v>516</v>
      </c>
      <c r="C23" s="35"/>
      <c r="D23" s="19"/>
      <c r="E23" s="19"/>
      <c r="F23" s="33" t="s">
        <v>556</v>
      </c>
      <c r="G23" s="19"/>
      <c r="H23" s="19"/>
      <c r="I23" s="19"/>
    </row>
    <row r="24" spans="1:9" ht="21.75" customHeight="1">
      <c r="A24" s="19"/>
      <c r="B24" s="35" t="s">
        <v>517</v>
      </c>
      <c r="C24" s="35"/>
      <c r="D24" s="19"/>
      <c r="E24" s="19"/>
      <c r="F24" s="33" t="s">
        <v>556</v>
      </c>
      <c r="G24" s="19"/>
      <c r="H24" s="19"/>
      <c r="I24" s="19"/>
    </row>
    <row r="25" spans="1:9" ht="21.75" customHeight="1">
      <c r="A25" s="19"/>
      <c r="B25" s="35" t="s">
        <v>518</v>
      </c>
      <c r="C25" s="35"/>
      <c r="D25" s="19"/>
      <c r="E25" s="19"/>
      <c r="F25" s="33" t="s">
        <v>556</v>
      </c>
      <c r="G25" s="19"/>
      <c r="H25" s="19"/>
      <c r="I25" s="19"/>
    </row>
    <row r="26" spans="1:9" ht="21.75" customHeight="1">
      <c r="A26" s="20"/>
      <c r="B26" s="37" t="s">
        <v>505</v>
      </c>
      <c r="C26" s="37"/>
      <c r="D26" s="20"/>
      <c r="E26" s="20"/>
      <c r="F26" s="36" t="s">
        <v>556</v>
      </c>
      <c r="G26" s="20"/>
      <c r="H26" s="20"/>
      <c r="I26" s="20"/>
    </row>
    <row r="27" spans="1:9" s="72" customFormat="1" ht="21.75" customHeight="1">
      <c r="A27" s="416" t="s">
        <v>695</v>
      </c>
      <c r="B27" s="416"/>
      <c r="C27" s="73"/>
      <c r="D27" s="222">
        <f>SUM(D12:D26)</f>
        <v>15800</v>
      </c>
      <c r="E27" s="222">
        <f>SUM(E12:E26)</f>
        <v>2944703</v>
      </c>
      <c r="F27" s="222">
        <f>SUM(F12:F26)</f>
        <v>282000</v>
      </c>
      <c r="G27" s="222">
        <f>SUM(G12:G26)</f>
        <v>2959503</v>
      </c>
      <c r="H27" s="222"/>
      <c r="I27" s="222">
        <f>SUM(I12:I26)</f>
        <v>1000</v>
      </c>
    </row>
    <row r="28" ht="4.5" customHeight="1"/>
    <row r="29" ht="14.25">
      <c r="A29" t="s">
        <v>622</v>
      </c>
    </row>
  </sheetData>
  <sheetProtection/>
  <mergeCells count="14">
    <mergeCell ref="A27:B27"/>
    <mergeCell ref="E5:F5"/>
    <mergeCell ref="G5:H5"/>
    <mergeCell ref="C5:C8"/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</mergeCells>
  <printOptions horizontalCentered="1"/>
  <pageMargins left="0.5118110236220472" right="0.31496062992125984" top="1.8110236220472442" bottom="0.7874015748031497" header="0.5118110236220472" footer="0.5118110236220472"/>
  <pageSetup horizontalDpi="600" verticalDpi="600" orientation="portrait" paperSize="9" scale="85" r:id="rId1"/>
  <headerFooter alignWithMargins="0">
    <oddHeader>&amp;R&amp;9Załącznik nr &amp;A
do uchwały Rady Miejskiej nr ....... 
z dnia  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398" t="s">
        <v>746</v>
      </c>
      <c r="B1" s="398"/>
      <c r="C1" s="398"/>
      <c r="D1" s="398"/>
      <c r="E1" s="398"/>
      <c r="F1" s="398"/>
    </row>
    <row r="2" spans="4:6" ht="19.5" customHeight="1">
      <c r="D2" s="5"/>
      <c r="E2" s="5"/>
      <c r="F2" s="5"/>
    </row>
    <row r="3" spans="4:6" ht="19.5" customHeight="1">
      <c r="D3" s="1"/>
      <c r="E3" s="1"/>
      <c r="F3" s="10" t="s">
        <v>549</v>
      </c>
    </row>
    <row r="4" spans="1:6" ht="19.5" customHeight="1">
      <c r="A4" s="374" t="s">
        <v>598</v>
      </c>
      <c r="B4" s="374" t="s">
        <v>506</v>
      </c>
      <c r="C4" s="374" t="s">
        <v>507</v>
      </c>
      <c r="D4" s="375" t="s">
        <v>624</v>
      </c>
      <c r="E4" s="375" t="s">
        <v>626</v>
      </c>
      <c r="F4" s="375" t="s">
        <v>550</v>
      </c>
    </row>
    <row r="5" spans="1:6" ht="19.5" customHeight="1">
      <c r="A5" s="374"/>
      <c r="B5" s="374"/>
      <c r="C5" s="374"/>
      <c r="D5" s="375"/>
      <c r="E5" s="375"/>
      <c r="F5" s="375"/>
    </row>
    <row r="6" spans="1:6" ht="19.5" customHeight="1">
      <c r="A6" s="374"/>
      <c r="B6" s="374"/>
      <c r="C6" s="374"/>
      <c r="D6" s="375"/>
      <c r="E6" s="375"/>
      <c r="F6" s="375"/>
    </row>
    <row r="7" spans="1:6" ht="7.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</row>
    <row r="8" spans="1:6" ht="25.5">
      <c r="A8" s="296" t="s">
        <v>516</v>
      </c>
      <c r="B8" s="295">
        <v>600</v>
      </c>
      <c r="C8" s="296">
        <v>60016</v>
      </c>
      <c r="D8" s="297" t="s">
        <v>846</v>
      </c>
      <c r="E8" s="298" t="s">
        <v>730</v>
      </c>
      <c r="F8" s="299">
        <v>80000</v>
      </c>
    </row>
    <row r="9" spans="1:6" ht="25.5">
      <c r="A9" s="306" t="s">
        <v>517</v>
      </c>
      <c r="B9" s="300">
        <v>600</v>
      </c>
      <c r="C9" s="301">
        <v>60016</v>
      </c>
      <c r="D9" s="302" t="s">
        <v>846</v>
      </c>
      <c r="E9" s="303" t="s">
        <v>731</v>
      </c>
      <c r="F9" s="304">
        <v>20000</v>
      </c>
    </row>
    <row r="10" spans="1:6" ht="25.5">
      <c r="A10" s="306" t="s">
        <v>518</v>
      </c>
      <c r="B10" s="300">
        <v>600</v>
      </c>
      <c r="C10" s="301">
        <v>60016</v>
      </c>
      <c r="D10" s="302" t="s">
        <v>846</v>
      </c>
      <c r="E10" s="303" t="s">
        <v>732</v>
      </c>
      <c r="F10" s="304">
        <v>50000</v>
      </c>
    </row>
    <row r="11" spans="1:6" ht="25.5">
      <c r="A11" s="306" t="s">
        <v>505</v>
      </c>
      <c r="B11" s="300">
        <v>900</v>
      </c>
      <c r="C11" s="301">
        <v>90002</v>
      </c>
      <c r="D11" s="302" t="s">
        <v>846</v>
      </c>
      <c r="E11" s="303" t="s">
        <v>23</v>
      </c>
      <c r="F11" s="304">
        <v>9000</v>
      </c>
    </row>
    <row r="12" spans="1:6" ht="25.5">
      <c r="A12" s="306" t="s">
        <v>523</v>
      </c>
      <c r="B12" s="300">
        <v>900</v>
      </c>
      <c r="C12" s="301">
        <v>90003</v>
      </c>
      <c r="D12" s="302" t="s">
        <v>846</v>
      </c>
      <c r="E12" s="303" t="s">
        <v>733</v>
      </c>
      <c r="F12" s="304">
        <v>50000</v>
      </c>
    </row>
    <row r="13" spans="1:6" ht="38.25">
      <c r="A13" s="306" t="s">
        <v>526</v>
      </c>
      <c r="B13" s="300">
        <v>900</v>
      </c>
      <c r="C13" s="301">
        <v>90004</v>
      </c>
      <c r="D13" s="302" t="s">
        <v>846</v>
      </c>
      <c r="E13" s="303" t="s">
        <v>734</v>
      </c>
      <c r="F13" s="304">
        <v>10000</v>
      </c>
    </row>
    <row r="14" spans="1:6" ht="51">
      <c r="A14" s="306" t="s">
        <v>529</v>
      </c>
      <c r="B14" s="300">
        <v>900</v>
      </c>
      <c r="C14" s="301">
        <v>90004</v>
      </c>
      <c r="D14" s="302" t="s">
        <v>846</v>
      </c>
      <c r="E14" s="303" t="s">
        <v>742</v>
      </c>
      <c r="F14" s="304">
        <v>15000</v>
      </c>
    </row>
    <row r="15" spans="1:6" ht="38.25">
      <c r="A15" s="306" t="s">
        <v>535</v>
      </c>
      <c r="B15" s="300">
        <v>900</v>
      </c>
      <c r="C15" s="301">
        <v>90004</v>
      </c>
      <c r="D15" s="302" t="s">
        <v>846</v>
      </c>
      <c r="E15" s="303" t="s">
        <v>743</v>
      </c>
      <c r="F15" s="304">
        <v>8000</v>
      </c>
    </row>
    <row r="16" spans="1:6" ht="25.5">
      <c r="A16" s="306" t="s">
        <v>557</v>
      </c>
      <c r="B16" s="300">
        <v>900</v>
      </c>
      <c r="C16" s="301">
        <v>90004</v>
      </c>
      <c r="D16" s="302" t="s">
        <v>846</v>
      </c>
      <c r="E16" s="303" t="s">
        <v>744</v>
      </c>
      <c r="F16" s="304">
        <v>20000</v>
      </c>
    </row>
    <row r="17" spans="1:6" ht="25.5">
      <c r="A17" s="307" t="s">
        <v>807</v>
      </c>
      <c r="B17" s="308">
        <v>900</v>
      </c>
      <c r="C17" s="308">
        <v>90095</v>
      </c>
      <c r="D17" s="309" t="s">
        <v>846</v>
      </c>
      <c r="E17" s="302" t="s">
        <v>745</v>
      </c>
      <c r="F17" s="305">
        <v>20000</v>
      </c>
    </row>
    <row r="18" spans="1:6" s="1" customFormat="1" ht="30" customHeight="1">
      <c r="A18" s="417" t="s">
        <v>695</v>
      </c>
      <c r="B18" s="418"/>
      <c r="C18" s="418"/>
      <c r="D18" s="419"/>
      <c r="E18" s="25"/>
      <c r="F18" s="126">
        <f>SUM(F8:F17)</f>
        <v>282000</v>
      </c>
    </row>
  </sheetData>
  <sheetProtection/>
  <mergeCells count="8">
    <mergeCell ref="A18:D18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nr ..........  
z  dnia  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388" t="s">
        <v>139</v>
      </c>
      <c r="B1" s="388"/>
      <c r="C1" s="388"/>
      <c r="D1" s="388"/>
      <c r="E1" s="388"/>
    </row>
    <row r="2" spans="4:5" ht="19.5" customHeight="1">
      <c r="D2" s="5"/>
      <c r="E2" s="5"/>
    </row>
    <row r="3" ht="19.5" customHeight="1">
      <c r="E3" s="10" t="s">
        <v>549</v>
      </c>
    </row>
    <row r="4" spans="1:5" ht="19.5" customHeight="1">
      <c r="A4" s="13" t="s">
        <v>598</v>
      </c>
      <c r="B4" s="13" t="s">
        <v>506</v>
      </c>
      <c r="C4" s="13" t="s">
        <v>507</v>
      </c>
      <c r="D4" s="13" t="s">
        <v>553</v>
      </c>
      <c r="E4" s="13" t="s">
        <v>552</v>
      </c>
    </row>
    <row r="5" spans="1:5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</row>
    <row r="6" spans="1:5" ht="40.5" customHeight="1">
      <c r="A6" s="26" t="s">
        <v>516</v>
      </c>
      <c r="B6" s="27">
        <v>801</v>
      </c>
      <c r="C6" s="27">
        <v>80101</v>
      </c>
      <c r="D6" s="152" t="s">
        <v>847</v>
      </c>
      <c r="E6" s="100">
        <v>30971</v>
      </c>
    </row>
    <row r="7" spans="1:5" ht="40.5" customHeight="1">
      <c r="A7" s="28" t="s">
        <v>517</v>
      </c>
      <c r="B7" s="29">
        <v>801</v>
      </c>
      <c r="C7" s="29">
        <v>80103</v>
      </c>
      <c r="D7" s="30" t="s">
        <v>847</v>
      </c>
      <c r="E7" s="102">
        <v>11305</v>
      </c>
    </row>
    <row r="8" spans="1:5" ht="30" customHeight="1">
      <c r="A8" s="28" t="s">
        <v>518</v>
      </c>
      <c r="B8" s="29">
        <v>852</v>
      </c>
      <c r="C8" s="29">
        <v>85203</v>
      </c>
      <c r="D8" s="29" t="s">
        <v>848</v>
      </c>
      <c r="E8" s="95">
        <v>270313</v>
      </c>
    </row>
    <row r="9" spans="1:5" ht="30" customHeight="1">
      <c r="A9" s="248" t="s">
        <v>505</v>
      </c>
      <c r="B9" s="131">
        <v>921</v>
      </c>
      <c r="C9" s="131">
        <v>92113</v>
      </c>
      <c r="D9" s="131" t="s">
        <v>849</v>
      </c>
      <c r="E9" s="96">
        <v>405000</v>
      </c>
    </row>
    <row r="10" spans="1:5" ht="25.5">
      <c r="A10" s="28" t="s">
        <v>523</v>
      </c>
      <c r="B10" s="29">
        <v>926</v>
      </c>
      <c r="C10" s="29">
        <v>92695</v>
      </c>
      <c r="D10" s="30" t="s">
        <v>140</v>
      </c>
      <c r="E10" s="95">
        <v>1000</v>
      </c>
    </row>
    <row r="11" spans="1:5" ht="30" customHeight="1">
      <c r="A11" s="417" t="s">
        <v>695</v>
      </c>
      <c r="B11" s="418"/>
      <c r="C11" s="418"/>
      <c r="D11" s="419"/>
      <c r="E11" s="126">
        <f>E6+E7+E8+E9+E10</f>
        <v>718589</v>
      </c>
    </row>
  </sheetData>
  <sheetProtection/>
  <mergeCells count="2">
    <mergeCell ref="A1:E1"/>
    <mergeCell ref="A11:D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 nr .......... 
z dnia....................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0.125" style="0" customWidth="1"/>
    <col min="5" max="5" width="36.00390625" style="0" customWidth="1"/>
    <col min="6" max="6" width="19.625" style="0" customWidth="1"/>
  </cols>
  <sheetData>
    <row r="1" spans="1:6" ht="48.75" customHeight="1">
      <c r="A1" s="388" t="s">
        <v>753</v>
      </c>
      <c r="B1" s="388"/>
      <c r="C1" s="388"/>
      <c r="D1" s="388"/>
      <c r="E1" s="388"/>
      <c r="F1" s="388"/>
    </row>
    <row r="2" spans="4:6" ht="19.5" customHeight="1">
      <c r="D2" s="5"/>
      <c r="E2" s="5"/>
      <c r="F2" s="5"/>
    </row>
    <row r="3" spans="4:6" ht="19.5" customHeight="1">
      <c r="D3" s="1"/>
      <c r="E3" s="1"/>
      <c r="F3" s="8" t="s">
        <v>549</v>
      </c>
    </row>
    <row r="4" spans="1:6" ht="19.5" customHeight="1">
      <c r="A4" s="13" t="s">
        <v>598</v>
      </c>
      <c r="B4" s="13" t="s">
        <v>506</v>
      </c>
      <c r="C4" s="13" t="s">
        <v>507</v>
      </c>
      <c r="D4" s="13" t="s">
        <v>551</v>
      </c>
      <c r="E4" s="13" t="s">
        <v>319</v>
      </c>
      <c r="F4" s="13" t="s">
        <v>552</v>
      </c>
    </row>
    <row r="5" spans="1:6" s="76" customFormat="1" ht="7.5" customHeight="1">
      <c r="A5" s="16">
        <v>1</v>
      </c>
      <c r="B5" s="16">
        <v>2</v>
      </c>
      <c r="C5" s="16">
        <v>3</v>
      </c>
      <c r="D5" s="16">
        <v>4</v>
      </c>
      <c r="E5" s="16"/>
      <c r="F5" s="16">
        <v>5</v>
      </c>
    </row>
    <row r="6" spans="1:6" ht="30" customHeight="1">
      <c r="A6" s="38" t="s">
        <v>516</v>
      </c>
      <c r="B6" s="38">
        <v>600</v>
      </c>
      <c r="C6" s="38">
        <v>60014</v>
      </c>
      <c r="D6" s="127" t="s">
        <v>850</v>
      </c>
      <c r="E6" s="127" t="s">
        <v>320</v>
      </c>
      <c r="F6" s="128">
        <v>500000</v>
      </c>
    </row>
    <row r="7" spans="1:6" ht="34.5" customHeight="1">
      <c r="A7" s="39" t="s">
        <v>517</v>
      </c>
      <c r="B7" s="39">
        <v>754</v>
      </c>
      <c r="C7" s="39">
        <v>75403</v>
      </c>
      <c r="D7" s="129" t="s">
        <v>851</v>
      </c>
      <c r="E7" s="129" t="s">
        <v>321</v>
      </c>
      <c r="F7" s="130">
        <v>11000</v>
      </c>
    </row>
    <row r="8" spans="1:6" ht="30" customHeight="1">
      <c r="A8" s="39" t="s">
        <v>518</v>
      </c>
      <c r="B8" s="39">
        <v>926</v>
      </c>
      <c r="C8" s="39">
        <v>92605</v>
      </c>
      <c r="D8" s="129" t="s">
        <v>852</v>
      </c>
      <c r="E8" s="129" t="s">
        <v>322</v>
      </c>
      <c r="F8" s="130">
        <v>74000</v>
      </c>
    </row>
    <row r="9" spans="1:6" ht="30" customHeight="1">
      <c r="A9" s="417" t="s">
        <v>695</v>
      </c>
      <c r="B9" s="418"/>
      <c r="C9" s="418"/>
      <c r="D9" s="419"/>
      <c r="E9" s="247"/>
      <c r="F9" s="126">
        <f>SUM(F6:F8)</f>
        <v>585000</v>
      </c>
    </row>
  </sheetData>
  <sheetProtection/>
  <mergeCells count="2">
    <mergeCell ref="A1:F1"/>
    <mergeCell ref="A9:D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Miejskiej nr ..........
z dnia 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9">
      <selection activeCell="C21" sqref="C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86" t="s">
        <v>546</v>
      </c>
      <c r="B1" s="386"/>
      <c r="C1" s="386"/>
      <c r="D1" s="5"/>
      <c r="E1" s="5"/>
      <c r="F1" s="5"/>
      <c r="G1" s="5"/>
      <c r="H1" s="5"/>
      <c r="I1" s="5"/>
      <c r="J1" s="5"/>
    </row>
    <row r="2" spans="1:7" ht="19.5" customHeight="1">
      <c r="A2" s="386" t="s">
        <v>554</v>
      </c>
      <c r="B2" s="386"/>
      <c r="C2" s="386"/>
      <c r="D2" s="5"/>
      <c r="E2" s="5"/>
      <c r="F2" s="5"/>
      <c r="G2" s="5"/>
    </row>
    <row r="4" ht="12.75">
      <c r="C4" s="8" t="s">
        <v>549</v>
      </c>
    </row>
    <row r="5" spans="1:10" ht="19.5" customHeight="1">
      <c r="A5" s="13" t="s">
        <v>598</v>
      </c>
      <c r="B5" s="13" t="s">
        <v>504</v>
      </c>
      <c r="C5" s="13" t="s">
        <v>595</v>
      </c>
      <c r="D5" s="6"/>
      <c r="E5" s="6"/>
      <c r="F5" s="6"/>
      <c r="G5" s="6"/>
      <c r="H5" s="6"/>
      <c r="I5" s="7"/>
      <c r="J5" s="7"/>
    </row>
    <row r="6" spans="1:10" ht="19.5" customHeight="1">
      <c r="A6" s="23" t="s">
        <v>514</v>
      </c>
      <c r="B6" s="40" t="s">
        <v>601</v>
      </c>
      <c r="C6" s="175">
        <v>42807</v>
      </c>
      <c r="D6" s="6"/>
      <c r="E6" s="6"/>
      <c r="F6" s="6"/>
      <c r="G6" s="6"/>
      <c r="H6" s="6"/>
      <c r="I6" s="7"/>
      <c r="J6" s="7"/>
    </row>
    <row r="7" spans="1:10" ht="19.5" customHeight="1">
      <c r="A7" s="23" t="s">
        <v>520</v>
      </c>
      <c r="B7" s="40" t="s">
        <v>513</v>
      </c>
      <c r="C7" s="176">
        <f>SUM(C8:C10)</f>
        <v>50000</v>
      </c>
      <c r="D7" s="6"/>
      <c r="E7" s="6"/>
      <c r="F7" s="6"/>
      <c r="G7" s="6"/>
      <c r="H7" s="6"/>
      <c r="I7" s="7"/>
      <c r="J7" s="7"/>
    </row>
    <row r="8" spans="1:10" ht="19.5" customHeight="1">
      <c r="A8" s="41" t="s">
        <v>516</v>
      </c>
      <c r="B8" s="42" t="s">
        <v>22</v>
      </c>
      <c r="C8" s="177">
        <v>50000</v>
      </c>
      <c r="D8" s="6"/>
      <c r="E8" s="6"/>
      <c r="F8" s="6"/>
      <c r="G8" s="6"/>
      <c r="H8" s="6"/>
      <c r="I8" s="7"/>
      <c r="J8" s="7"/>
    </row>
    <row r="9" spans="1:10" ht="19.5" customHeight="1">
      <c r="A9" s="28" t="s">
        <v>517</v>
      </c>
      <c r="B9" s="43"/>
      <c r="C9" s="175"/>
      <c r="D9" s="6"/>
      <c r="E9" s="6"/>
      <c r="F9" s="6"/>
      <c r="G9" s="6"/>
      <c r="H9" s="6"/>
      <c r="I9" s="7"/>
      <c r="J9" s="7"/>
    </row>
    <row r="10" spans="1:10" ht="19.5" customHeight="1">
      <c r="A10" s="31" t="s">
        <v>518</v>
      </c>
      <c r="B10" s="44"/>
      <c r="C10" s="178"/>
      <c r="D10" s="6"/>
      <c r="E10" s="6"/>
      <c r="F10" s="6"/>
      <c r="G10" s="6"/>
      <c r="H10" s="6"/>
      <c r="I10" s="7"/>
      <c r="J10" s="7"/>
    </row>
    <row r="11" spans="1:10" ht="19.5" customHeight="1">
      <c r="A11" s="23" t="s">
        <v>521</v>
      </c>
      <c r="B11" s="40" t="s">
        <v>512</v>
      </c>
      <c r="C11" s="176">
        <f>SUM(C12,C20)</f>
        <v>90500</v>
      </c>
      <c r="D11" s="6"/>
      <c r="E11" s="6"/>
      <c r="F11" s="6"/>
      <c r="G11" s="6"/>
      <c r="H11" s="6"/>
      <c r="I11" s="7"/>
      <c r="J11" s="7"/>
    </row>
    <row r="12" spans="1:10" ht="19.5" customHeight="1">
      <c r="A12" s="26" t="s">
        <v>516</v>
      </c>
      <c r="B12" s="45" t="s">
        <v>544</v>
      </c>
      <c r="C12" s="177">
        <f>SUM(C13:C19)</f>
        <v>90500</v>
      </c>
      <c r="D12" s="6"/>
      <c r="E12" s="6"/>
      <c r="F12" s="6"/>
      <c r="G12" s="6"/>
      <c r="H12" s="6"/>
      <c r="I12" s="7"/>
      <c r="J12" s="7"/>
    </row>
    <row r="13" spans="1:10" ht="25.5">
      <c r="A13" s="28"/>
      <c r="B13" s="242" t="s">
        <v>367</v>
      </c>
      <c r="C13" s="243">
        <v>14000</v>
      </c>
      <c r="D13" s="6"/>
      <c r="E13" s="6"/>
      <c r="F13" s="6"/>
      <c r="G13" s="6"/>
      <c r="H13" s="6"/>
      <c r="I13" s="7"/>
      <c r="J13" s="7"/>
    </row>
    <row r="14" spans="1:10" ht="15">
      <c r="A14" s="28"/>
      <c r="B14" s="242" t="s">
        <v>368</v>
      </c>
      <c r="C14" s="243">
        <v>8000</v>
      </c>
      <c r="D14" s="6"/>
      <c r="E14" s="6"/>
      <c r="F14" s="6"/>
      <c r="G14" s="6"/>
      <c r="H14" s="6"/>
      <c r="I14" s="7"/>
      <c r="J14" s="7"/>
    </row>
    <row r="15" spans="1:10" ht="15" customHeight="1">
      <c r="A15" s="28"/>
      <c r="B15" s="43" t="s">
        <v>23</v>
      </c>
      <c r="C15" s="243">
        <v>9500</v>
      </c>
      <c r="D15" s="6"/>
      <c r="E15" s="6"/>
      <c r="F15" s="6"/>
      <c r="G15" s="6"/>
      <c r="H15" s="6"/>
      <c r="I15" s="7"/>
      <c r="J15" s="7"/>
    </row>
    <row r="16" spans="1:10" ht="38.25">
      <c r="A16" s="28"/>
      <c r="B16" s="242" t="s">
        <v>369</v>
      </c>
      <c r="C16" s="243">
        <v>10000</v>
      </c>
      <c r="D16" s="6"/>
      <c r="E16" s="6"/>
      <c r="F16" s="6"/>
      <c r="G16" s="6"/>
      <c r="H16" s="6"/>
      <c r="I16" s="7"/>
      <c r="J16" s="7"/>
    </row>
    <row r="17" spans="1:10" ht="25.5">
      <c r="A17" s="28"/>
      <c r="B17" s="242" t="s">
        <v>966</v>
      </c>
      <c r="C17" s="243">
        <v>30000</v>
      </c>
      <c r="D17" s="6"/>
      <c r="E17" s="6"/>
      <c r="F17" s="6"/>
      <c r="G17" s="6"/>
      <c r="H17" s="6"/>
      <c r="I17" s="7"/>
      <c r="J17" s="7"/>
    </row>
    <row r="18" spans="1:10" ht="38.25">
      <c r="A18" s="28"/>
      <c r="B18" s="242" t="s">
        <v>967</v>
      </c>
      <c r="C18" s="243">
        <v>11000</v>
      </c>
      <c r="D18" s="6"/>
      <c r="E18" s="6"/>
      <c r="F18" s="6"/>
      <c r="G18" s="6"/>
      <c r="H18" s="6"/>
      <c r="I18" s="7"/>
      <c r="J18" s="7"/>
    </row>
    <row r="19" spans="1:10" ht="63.75">
      <c r="A19" s="28"/>
      <c r="B19" s="242" t="s">
        <v>968</v>
      </c>
      <c r="C19" s="243">
        <v>8000</v>
      </c>
      <c r="D19" s="6"/>
      <c r="E19" s="6"/>
      <c r="F19" s="6"/>
      <c r="G19" s="6"/>
      <c r="H19" s="6"/>
      <c r="I19" s="7"/>
      <c r="J19" s="7"/>
    </row>
    <row r="20" spans="1:10" ht="19.5" customHeight="1">
      <c r="A20" s="28" t="s">
        <v>517</v>
      </c>
      <c r="B20" s="43" t="s">
        <v>547</v>
      </c>
      <c r="C20" s="175"/>
      <c r="D20" s="6"/>
      <c r="E20" s="6"/>
      <c r="F20" s="6"/>
      <c r="G20" s="6"/>
      <c r="H20" s="6"/>
      <c r="I20" s="7"/>
      <c r="J20" s="7"/>
    </row>
    <row r="21" spans="1:10" ht="19.5" customHeight="1">
      <c r="A21" s="23" t="s">
        <v>545</v>
      </c>
      <c r="B21" s="40" t="s">
        <v>603</v>
      </c>
      <c r="C21" s="176">
        <f>C6+C7-C11</f>
        <v>2307</v>
      </c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6"/>
      <c r="B24" s="6"/>
      <c r="C24" s="6"/>
      <c r="D24" s="6"/>
      <c r="E24" s="6"/>
      <c r="F24" s="6"/>
      <c r="G24" s="6"/>
      <c r="H24" s="6"/>
      <c r="I24" s="7"/>
      <c r="J24" s="7"/>
    </row>
    <row r="25" spans="1:10" ht="15">
      <c r="A25" s="6"/>
      <c r="B25" s="6"/>
      <c r="C25" s="6"/>
      <c r="D25" s="6"/>
      <c r="E25" s="6"/>
      <c r="F25" s="6"/>
      <c r="G25" s="6"/>
      <c r="H25" s="6"/>
      <c r="I25" s="7"/>
      <c r="J25" s="7"/>
    </row>
    <row r="26" spans="1:10" ht="15">
      <c r="A26" s="6"/>
      <c r="B26" s="6"/>
      <c r="C26" s="6"/>
      <c r="D26" s="6"/>
      <c r="E26" s="6"/>
      <c r="F26" s="6"/>
      <c r="G26" s="6"/>
      <c r="H26" s="6"/>
      <c r="I26" s="7"/>
      <c r="J26" s="7"/>
    </row>
    <row r="27" spans="1:10" ht="15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10" ht="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Miejskiej nr ............ 
z dnia 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A1">
      <pane ySplit="6" topLeftCell="BM35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386" t="s">
        <v>492</v>
      </c>
      <c r="B1" s="386"/>
      <c r="C1" s="386"/>
      <c r="D1" s="386"/>
      <c r="E1" s="386"/>
      <c r="F1" s="386"/>
      <c r="G1" s="386"/>
      <c r="H1" s="386"/>
      <c r="I1" s="386"/>
    </row>
    <row r="2" spans="1:9" ht="9" customHeight="1">
      <c r="A2" s="5"/>
      <c r="B2" s="5"/>
      <c r="C2" s="5"/>
      <c r="D2" s="5"/>
      <c r="E2" s="5"/>
      <c r="F2" s="5"/>
      <c r="G2" s="5"/>
      <c r="H2" s="5"/>
      <c r="I2" s="5"/>
    </row>
    <row r="3" ht="12.75">
      <c r="I3" s="71" t="s">
        <v>549</v>
      </c>
    </row>
    <row r="4" spans="1:9" s="58" customFormat="1" ht="35.25" customHeight="1">
      <c r="A4" s="420" t="s">
        <v>598</v>
      </c>
      <c r="B4" s="420" t="s">
        <v>504</v>
      </c>
      <c r="C4" s="420" t="s">
        <v>679</v>
      </c>
      <c r="D4" s="422" t="s">
        <v>663</v>
      </c>
      <c r="E4" s="423"/>
      <c r="F4" s="423"/>
      <c r="G4" s="423"/>
      <c r="H4" s="423"/>
      <c r="I4" s="424"/>
    </row>
    <row r="5" spans="1:9" s="58" customFormat="1" ht="23.25" customHeight="1">
      <c r="A5" s="421"/>
      <c r="B5" s="421"/>
      <c r="C5" s="421"/>
      <c r="D5" s="67">
        <v>2007</v>
      </c>
      <c r="E5" s="67">
        <v>2008</v>
      </c>
      <c r="F5" s="67">
        <v>2009</v>
      </c>
      <c r="G5" s="67">
        <v>2010</v>
      </c>
      <c r="H5" s="67">
        <v>2011</v>
      </c>
      <c r="I5" s="67">
        <v>2012</v>
      </c>
    </row>
    <row r="6" spans="1:9" s="66" customFormat="1" ht="8.2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</row>
    <row r="7" spans="1:9" s="58" customFormat="1" ht="22.5" customHeight="1">
      <c r="A7" s="53" t="s">
        <v>516</v>
      </c>
      <c r="B7" s="70" t="s">
        <v>804</v>
      </c>
      <c r="C7" s="69"/>
      <c r="D7" s="69"/>
      <c r="E7" s="69"/>
      <c r="F7" s="69"/>
      <c r="G7" s="69"/>
      <c r="H7" s="69"/>
      <c r="I7" s="69"/>
    </row>
    <row r="8" spans="1:9" s="54" customFormat="1" ht="15" customHeight="1">
      <c r="A8" s="60" t="s">
        <v>664</v>
      </c>
      <c r="B8" s="62" t="s">
        <v>665</v>
      </c>
      <c r="C8" s="228">
        <f aca="true" t="shared" si="0" ref="C8:I8">SUM(C9:C11,C13)</f>
        <v>0</v>
      </c>
      <c r="D8" s="228">
        <f t="shared" si="0"/>
        <v>350000</v>
      </c>
      <c r="E8" s="228">
        <f t="shared" si="0"/>
        <v>1632688</v>
      </c>
      <c r="F8" s="228">
        <f t="shared" si="0"/>
        <v>1000000</v>
      </c>
      <c r="G8" s="228">
        <f t="shared" si="0"/>
        <v>450000</v>
      </c>
      <c r="H8" s="228">
        <f t="shared" si="0"/>
        <v>100000</v>
      </c>
      <c r="I8" s="228">
        <f t="shared" si="0"/>
        <v>0</v>
      </c>
    </row>
    <row r="9" spans="1:9" s="54" customFormat="1" ht="15" customHeight="1">
      <c r="A9" s="64"/>
      <c r="B9" s="63" t="s">
        <v>666</v>
      </c>
      <c r="C9" s="228"/>
      <c r="D9" s="228">
        <f aca="true" t="shared" si="1" ref="D9:H11">C9+D16-D21</f>
        <v>0</v>
      </c>
      <c r="E9" s="228">
        <f t="shared" si="1"/>
        <v>0</v>
      </c>
      <c r="F9" s="228">
        <f t="shared" si="1"/>
        <v>0</v>
      </c>
      <c r="G9" s="228">
        <f t="shared" si="1"/>
        <v>0</v>
      </c>
      <c r="H9" s="228">
        <f t="shared" si="1"/>
        <v>0</v>
      </c>
      <c r="I9" s="228">
        <f>H9+I16-I21</f>
        <v>0</v>
      </c>
    </row>
    <row r="10" spans="1:9" s="54" customFormat="1" ht="15" customHeight="1">
      <c r="A10" s="64"/>
      <c r="B10" s="63" t="s">
        <v>667</v>
      </c>
      <c r="C10" s="228"/>
      <c r="D10" s="228">
        <f t="shared" si="1"/>
        <v>0</v>
      </c>
      <c r="E10" s="228">
        <f t="shared" si="1"/>
        <v>482688</v>
      </c>
      <c r="F10" s="228">
        <f t="shared" si="1"/>
        <v>200000</v>
      </c>
      <c r="G10" s="228">
        <f t="shared" si="1"/>
        <v>0</v>
      </c>
      <c r="H10" s="228">
        <f t="shared" si="1"/>
        <v>0</v>
      </c>
      <c r="I10" s="228">
        <f>H10+I17-I22</f>
        <v>0</v>
      </c>
    </row>
    <row r="11" spans="1:9" s="54" customFormat="1" ht="15" customHeight="1">
      <c r="A11" s="64"/>
      <c r="B11" s="63" t="s">
        <v>668</v>
      </c>
      <c r="C11" s="228"/>
      <c r="D11" s="228">
        <f t="shared" si="1"/>
        <v>350000</v>
      </c>
      <c r="E11" s="228">
        <f t="shared" si="1"/>
        <v>1150000</v>
      </c>
      <c r="F11" s="228">
        <f t="shared" si="1"/>
        <v>800000</v>
      </c>
      <c r="G11" s="228">
        <f t="shared" si="1"/>
        <v>450000</v>
      </c>
      <c r="H11" s="228">
        <f t="shared" si="1"/>
        <v>100000</v>
      </c>
      <c r="I11" s="228">
        <f>H11+I18-I23</f>
        <v>0</v>
      </c>
    </row>
    <row r="12" spans="1:9" s="54" customFormat="1" ht="15" customHeight="1">
      <c r="A12" s="64"/>
      <c r="B12" s="78" t="s">
        <v>716</v>
      </c>
      <c r="C12" s="228"/>
      <c r="D12" s="228">
        <f aca="true" t="shared" si="2" ref="D12:I12">C12+D19-D26</f>
        <v>0</v>
      </c>
      <c r="E12" s="228">
        <f t="shared" si="2"/>
        <v>0</v>
      </c>
      <c r="F12" s="228">
        <f t="shared" si="2"/>
        <v>0</v>
      </c>
      <c r="G12" s="228">
        <f t="shared" si="2"/>
        <v>0</v>
      </c>
      <c r="H12" s="228">
        <f t="shared" si="2"/>
        <v>0</v>
      </c>
      <c r="I12" s="228">
        <f t="shared" si="2"/>
        <v>0</v>
      </c>
    </row>
    <row r="13" spans="1:9" s="54" customFormat="1" ht="15" customHeight="1">
      <c r="A13" s="64"/>
      <c r="B13" s="80" t="s">
        <v>720</v>
      </c>
      <c r="C13" s="228"/>
      <c r="D13" s="229" t="s">
        <v>722</v>
      </c>
      <c r="E13" s="229" t="s">
        <v>722</v>
      </c>
      <c r="F13" s="229" t="s">
        <v>722</v>
      </c>
      <c r="G13" s="229" t="s">
        <v>722</v>
      </c>
      <c r="H13" s="229" t="s">
        <v>722</v>
      </c>
      <c r="I13" s="229" t="s">
        <v>722</v>
      </c>
    </row>
    <row r="14" spans="1:9" s="54" customFormat="1" ht="15" customHeight="1">
      <c r="A14" s="64"/>
      <c r="B14" s="78" t="s">
        <v>719</v>
      </c>
      <c r="C14" s="228"/>
      <c r="D14" s="229" t="s">
        <v>722</v>
      </c>
      <c r="E14" s="229" t="s">
        <v>722</v>
      </c>
      <c r="F14" s="229" t="s">
        <v>722</v>
      </c>
      <c r="G14" s="229" t="s">
        <v>722</v>
      </c>
      <c r="H14" s="229" t="s">
        <v>722</v>
      </c>
      <c r="I14" s="229" t="s">
        <v>722</v>
      </c>
    </row>
    <row r="15" spans="1:9" s="54" customFormat="1" ht="15" customHeight="1">
      <c r="A15" s="60" t="s">
        <v>669</v>
      </c>
      <c r="B15" s="62" t="s">
        <v>670</v>
      </c>
      <c r="C15" s="228">
        <f aca="true" t="shared" si="3" ref="C15:H15">SUM(C16:C18)</f>
        <v>0</v>
      </c>
      <c r="D15" s="228">
        <f t="shared" si="3"/>
        <v>550000</v>
      </c>
      <c r="E15" s="228">
        <f t="shared" si="3"/>
        <v>1712688</v>
      </c>
      <c r="F15" s="228">
        <f t="shared" si="3"/>
        <v>0</v>
      </c>
      <c r="G15" s="228">
        <f t="shared" si="3"/>
        <v>0</v>
      </c>
      <c r="H15" s="228">
        <f t="shared" si="3"/>
        <v>0</v>
      </c>
      <c r="I15" s="228">
        <f>SUM(I16:I18)</f>
        <v>0</v>
      </c>
    </row>
    <row r="16" spans="1:9" s="54" customFormat="1" ht="15" customHeight="1">
      <c r="A16" s="64"/>
      <c r="B16" s="63" t="s">
        <v>671</v>
      </c>
      <c r="C16" s="228"/>
      <c r="D16" s="228">
        <v>200000</v>
      </c>
      <c r="E16" s="228">
        <v>80000</v>
      </c>
      <c r="F16" s="228"/>
      <c r="G16" s="228"/>
      <c r="H16" s="228"/>
      <c r="I16" s="228"/>
    </row>
    <row r="17" spans="1:9" s="54" customFormat="1" ht="15" customHeight="1">
      <c r="A17" s="64"/>
      <c r="B17" s="63" t="s">
        <v>721</v>
      </c>
      <c r="C17" s="228"/>
      <c r="D17" s="228"/>
      <c r="E17" s="228">
        <v>482688</v>
      </c>
      <c r="F17" s="228"/>
      <c r="G17" s="228"/>
      <c r="H17" s="228"/>
      <c r="I17" s="228"/>
    </row>
    <row r="18" spans="1:9" s="54" customFormat="1" ht="15" customHeight="1">
      <c r="A18" s="64"/>
      <c r="B18" s="63" t="s">
        <v>630</v>
      </c>
      <c r="C18" s="228"/>
      <c r="D18" s="228">
        <v>350000</v>
      </c>
      <c r="E18" s="228">
        <v>1150000</v>
      </c>
      <c r="F18" s="228"/>
      <c r="G18" s="228"/>
      <c r="H18" s="228"/>
      <c r="I18" s="228"/>
    </row>
    <row r="19" spans="1:9" s="54" customFormat="1" ht="15" customHeight="1">
      <c r="A19" s="60"/>
      <c r="B19" s="78" t="s">
        <v>716</v>
      </c>
      <c r="C19" s="230"/>
      <c r="D19" s="230"/>
      <c r="E19" s="230"/>
      <c r="F19" s="230"/>
      <c r="G19" s="230"/>
      <c r="H19" s="230"/>
      <c r="I19" s="230"/>
    </row>
    <row r="20" spans="1:9" s="58" customFormat="1" ht="22.5" customHeight="1">
      <c r="A20" s="53" t="s">
        <v>517</v>
      </c>
      <c r="B20" s="70" t="s">
        <v>710</v>
      </c>
      <c r="C20" s="231">
        <f aca="true" t="shared" si="4" ref="C20:H20">SUM(C21:C25)</f>
        <v>0</v>
      </c>
      <c r="D20" s="231">
        <f t="shared" si="4"/>
        <v>297500</v>
      </c>
      <c r="E20" s="231">
        <f t="shared" si="4"/>
        <v>687500</v>
      </c>
      <c r="F20" s="231">
        <f t="shared" si="4"/>
        <v>792688</v>
      </c>
      <c r="G20" s="231">
        <f t="shared" si="4"/>
        <v>690000</v>
      </c>
      <c r="H20" s="231">
        <f t="shared" si="4"/>
        <v>470000</v>
      </c>
      <c r="I20" s="231">
        <f>SUM(I21:I25)</f>
        <v>120000</v>
      </c>
    </row>
    <row r="21" spans="1:9" s="54" customFormat="1" ht="15" customHeight="1">
      <c r="A21" s="64"/>
      <c r="B21" s="63" t="s">
        <v>805</v>
      </c>
      <c r="C21" s="228"/>
      <c r="D21" s="228">
        <v>200000</v>
      </c>
      <c r="E21" s="228">
        <v>80000</v>
      </c>
      <c r="F21" s="228"/>
      <c r="G21" s="228"/>
      <c r="H21" s="228"/>
      <c r="I21" s="228"/>
    </row>
    <row r="22" spans="1:9" s="54" customFormat="1" ht="15" customHeight="1">
      <c r="A22" s="64"/>
      <c r="B22" s="63" t="s">
        <v>806</v>
      </c>
      <c r="C22" s="228"/>
      <c r="D22" s="228"/>
      <c r="E22" s="228"/>
      <c r="F22" s="228">
        <v>282688</v>
      </c>
      <c r="G22" s="228">
        <v>200000</v>
      </c>
      <c r="H22" s="228"/>
      <c r="I22" s="228"/>
    </row>
    <row r="23" spans="1:9" s="54" customFormat="1" ht="15" customHeight="1">
      <c r="A23" s="64"/>
      <c r="B23" s="63" t="s">
        <v>672</v>
      </c>
      <c r="C23" s="228"/>
      <c r="D23" s="228"/>
      <c r="E23" s="228">
        <v>350000</v>
      </c>
      <c r="F23" s="228">
        <v>350000</v>
      </c>
      <c r="G23" s="228">
        <v>350000</v>
      </c>
      <c r="H23" s="228">
        <v>350000</v>
      </c>
      <c r="I23" s="228">
        <v>100000</v>
      </c>
    </row>
    <row r="24" spans="1:9" s="54" customFormat="1" ht="15" customHeight="1">
      <c r="A24" s="64"/>
      <c r="B24" s="63" t="s">
        <v>673</v>
      </c>
      <c r="C24" s="228"/>
      <c r="D24" s="228">
        <v>20000</v>
      </c>
      <c r="E24" s="228">
        <v>180000</v>
      </c>
      <c r="F24" s="228">
        <v>160000</v>
      </c>
      <c r="G24" s="228">
        <v>140000</v>
      </c>
      <c r="H24" s="228">
        <v>120000</v>
      </c>
      <c r="I24" s="228">
        <v>20000</v>
      </c>
    </row>
    <row r="25" spans="1:9" s="54" customFormat="1" ht="15" customHeight="1">
      <c r="A25" s="64"/>
      <c r="B25" s="63" t="s">
        <v>674</v>
      </c>
      <c r="C25" s="228"/>
      <c r="D25" s="228">
        <v>77500</v>
      </c>
      <c r="E25" s="228">
        <v>77500</v>
      </c>
      <c r="F25" s="228"/>
      <c r="G25" s="228"/>
      <c r="H25" s="228"/>
      <c r="I25" s="228"/>
    </row>
    <row r="26" spans="1:9" s="54" customFormat="1" ht="15" customHeight="1">
      <c r="A26" s="60"/>
      <c r="B26" s="78" t="s">
        <v>717</v>
      </c>
      <c r="C26" s="228"/>
      <c r="D26" s="228"/>
      <c r="E26" s="228"/>
      <c r="F26" s="228"/>
      <c r="G26" s="228"/>
      <c r="H26" s="228"/>
      <c r="I26" s="228"/>
    </row>
    <row r="27" spans="1:9" s="58" customFormat="1" ht="22.5" customHeight="1">
      <c r="A27" s="53" t="s">
        <v>518</v>
      </c>
      <c r="B27" s="70" t="s">
        <v>675</v>
      </c>
      <c r="C27" s="231">
        <v>23747752</v>
      </c>
      <c r="D27" s="231">
        <v>25195012</v>
      </c>
      <c r="E27" s="231">
        <v>26460100</v>
      </c>
      <c r="F27" s="231">
        <v>27253903</v>
      </c>
      <c r="G27" s="231">
        <v>28071520</v>
      </c>
      <c r="H27" s="231">
        <v>28913665</v>
      </c>
      <c r="I27" s="231">
        <v>29781075</v>
      </c>
    </row>
    <row r="28" spans="1:9" s="58" customFormat="1" ht="22.5" customHeight="1">
      <c r="A28" s="53"/>
      <c r="B28" s="79" t="s">
        <v>718</v>
      </c>
      <c r="C28" s="231">
        <v>17974165</v>
      </c>
      <c r="D28" s="231">
        <v>15758363</v>
      </c>
      <c r="E28" s="231">
        <v>16598055</v>
      </c>
      <c r="F28" s="231">
        <v>17095997</v>
      </c>
      <c r="G28" s="231">
        <v>17608877</v>
      </c>
      <c r="H28" s="231">
        <v>18137143</v>
      </c>
      <c r="I28" s="231">
        <v>18681257</v>
      </c>
    </row>
    <row r="29" spans="1:9" s="77" customFormat="1" ht="22.5" customHeight="1">
      <c r="A29" s="53" t="s">
        <v>505</v>
      </c>
      <c r="B29" s="70" t="s">
        <v>711</v>
      </c>
      <c r="C29" s="232">
        <v>24391427</v>
      </c>
      <c r="D29" s="232">
        <v>23982088</v>
      </c>
      <c r="E29" s="232">
        <v>27742788</v>
      </c>
      <c r="F29" s="232">
        <v>26910507</v>
      </c>
      <c r="G29" s="232">
        <v>27402778</v>
      </c>
      <c r="H29" s="232">
        <v>26580695</v>
      </c>
      <c r="I29" s="232">
        <v>25783274</v>
      </c>
    </row>
    <row r="30" spans="1:9" s="77" customFormat="1" ht="22.5" customHeight="1">
      <c r="A30" s="53" t="s">
        <v>523</v>
      </c>
      <c r="B30" s="70" t="s">
        <v>712</v>
      </c>
      <c r="C30" s="231">
        <f aca="true" t="shared" si="5" ref="C30:I30">C27-C29</f>
        <v>-643675</v>
      </c>
      <c r="D30" s="231">
        <f t="shared" si="5"/>
        <v>1212924</v>
      </c>
      <c r="E30" s="231">
        <f t="shared" si="5"/>
        <v>-1282688</v>
      </c>
      <c r="F30" s="231">
        <f t="shared" si="5"/>
        <v>343396</v>
      </c>
      <c r="G30" s="231">
        <f t="shared" si="5"/>
        <v>668742</v>
      </c>
      <c r="H30" s="231">
        <f t="shared" si="5"/>
        <v>2332970</v>
      </c>
      <c r="I30" s="231">
        <f t="shared" si="5"/>
        <v>3997801</v>
      </c>
    </row>
    <row r="31" spans="1:9" s="58" customFormat="1" ht="22.5" customHeight="1">
      <c r="A31" s="53" t="s">
        <v>526</v>
      </c>
      <c r="B31" s="70" t="s">
        <v>676</v>
      </c>
      <c r="C31" s="231"/>
      <c r="D31" s="231"/>
      <c r="E31" s="231"/>
      <c r="F31" s="231"/>
      <c r="G31" s="231"/>
      <c r="H31" s="231"/>
      <c r="I31" s="231"/>
    </row>
    <row r="32" spans="1:9" s="54" customFormat="1" ht="15" customHeight="1">
      <c r="A32" s="60"/>
      <c r="B32" s="61" t="s">
        <v>677</v>
      </c>
      <c r="C32" s="233">
        <f aca="true" t="shared" si="6" ref="C32:H32">IF(C27&gt;0,C8/C27*100,"")</f>
        <v>0</v>
      </c>
      <c r="D32" s="233">
        <f t="shared" si="6"/>
        <v>1.3891638551313252</v>
      </c>
      <c r="E32" s="233">
        <f t="shared" si="6"/>
        <v>6.170377285044274</v>
      </c>
      <c r="F32" s="233">
        <f t="shared" si="6"/>
        <v>3.669199233592341</v>
      </c>
      <c r="G32" s="233">
        <f t="shared" si="6"/>
        <v>1.60304821399055</v>
      </c>
      <c r="H32" s="233">
        <f t="shared" si="6"/>
        <v>0.3458572270239695</v>
      </c>
      <c r="I32" s="233">
        <f>IF(I27&gt;0,I8/I27*100,"")</f>
        <v>0</v>
      </c>
    </row>
    <row r="33" spans="1:9" s="54" customFormat="1" ht="15" customHeight="1">
      <c r="A33" s="60"/>
      <c r="B33" s="61" t="s">
        <v>802</v>
      </c>
      <c r="C33" s="233">
        <f aca="true" t="shared" si="7" ref="C33:I33">IF(C27&gt;0,IF(C32&gt;60,(C8-C12)/C27*100,""),"")</f>
      </c>
      <c r="D33" s="233">
        <f t="shared" si="7"/>
      </c>
      <c r="E33" s="233">
        <f t="shared" si="7"/>
      </c>
      <c r="F33" s="233">
        <f t="shared" si="7"/>
      </c>
      <c r="G33" s="233">
        <f t="shared" si="7"/>
      </c>
      <c r="H33" s="233">
        <f t="shared" si="7"/>
      </c>
      <c r="I33" s="233">
        <f t="shared" si="7"/>
      </c>
    </row>
    <row r="34" spans="1:9" s="54" customFormat="1" ht="15" customHeight="1">
      <c r="A34" s="60"/>
      <c r="B34" s="61" t="s">
        <v>678</v>
      </c>
      <c r="C34" s="233">
        <f aca="true" t="shared" si="8" ref="C34:H34">IF(C27&gt;0,C20/C27*100,"")</f>
        <v>0</v>
      </c>
      <c r="D34" s="233">
        <f t="shared" si="8"/>
        <v>1.1807892768616264</v>
      </c>
      <c r="E34" s="233">
        <f t="shared" si="8"/>
        <v>2.5982517072875764</v>
      </c>
      <c r="F34" s="233">
        <f t="shared" si="8"/>
        <v>2.9085302020778454</v>
      </c>
      <c r="G34" s="233">
        <f t="shared" si="8"/>
        <v>2.4580072614521766</v>
      </c>
      <c r="H34" s="233">
        <f t="shared" si="8"/>
        <v>1.6255289670126565</v>
      </c>
      <c r="I34" s="233">
        <f>IF(I27&gt;0,I20/I27*100,"")</f>
        <v>0.4029404579921981</v>
      </c>
    </row>
    <row r="35" spans="1:9" s="54" customFormat="1" ht="15" customHeight="1">
      <c r="A35" s="60"/>
      <c r="B35" s="61" t="s">
        <v>803</v>
      </c>
      <c r="C35" s="233">
        <f aca="true" t="shared" si="9" ref="C35:I35">IF(C27&gt;0,IF(C34&gt;15,(C20-C26)/C27*100,""),"")</f>
      </c>
      <c r="D35" s="233">
        <f t="shared" si="9"/>
      </c>
      <c r="E35" s="233">
        <f t="shared" si="9"/>
      </c>
      <c r="F35" s="233">
        <f t="shared" si="9"/>
      </c>
      <c r="G35" s="233">
        <f t="shared" si="9"/>
      </c>
      <c r="H35" s="233">
        <f t="shared" si="9"/>
      </c>
      <c r="I35" s="233">
        <f t="shared" si="9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6692913385826772" bottom="0.7480314960629921" header="0.5118110236220472" footer="0.31496062992125984"/>
  <pageSetup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T746"/>
  <sheetViews>
    <sheetView tabSelected="1" view="pageBreakPreview" zoomScaleSheetLayoutView="100" zoomScalePageLayoutView="0" workbookViewId="0" topLeftCell="A719">
      <selection activeCell="E673" sqref="E673"/>
    </sheetView>
  </sheetViews>
  <sheetFormatPr defaultColWidth="9.00390625" defaultRowHeight="12.75"/>
  <cols>
    <col min="1" max="1" width="4.375" style="218" customWidth="1"/>
    <col min="2" max="2" width="61.75390625" style="188" customWidth="1"/>
    <col min="3" max="3" width="14.25390625" style="181" customWidth="1"/>
    <col min="4" max="4" width="16.875" style="181" customWidth="1"/>
    <col min="5" max="5" width="15.00390625" style="184" bestFit="1" customWidth="1"/>
    <col min="6" max="6" width="11.25390625" style="184" bestFit="1" customWidth="1"/>
    <col min="7" max="254" width="9.125" style="184" customWidth="1"/>
    <col min="255" max="16384" width="9.125" style="187" customWidth="1"/>
  </cols>
  <sheetData>
    <row r="1" spans="1:5" s="184" customFormat="1" ht="27" customHeight="1">
      <c r="A1" s="179"/>
      <c r="B1" s="235" t="s">
        <v>314</v>
      </c>
      <c r="C1" s="181"/>
      <c r="D1" s="182"/>
      <c r="E1" s="183"/>
    </row>
    <row r="2" spans="1:5" s="184" customFormat="1" ht="27" customHeight="1">
      <c r="A2" s="179"/>
      <c r="B2" s="180" t="s">
        <v>29</v>
      </c>
      <c r="C2" s="181"/>
      <c r="D2" s="182">
        <f>SUM(D8,D20,D24)</f>
        <v>1368106</v>
      </c>
      <c r="E2" s="183"/>
    </row>
    <row r="3" spans="1:5" ht="18">
      <c r="A3" s="179"/>
      <c r="B3" s="180"/>
      <c r="D3" s="185"/>
      <c r="E3" s="186"/>
    </row>
    <row r="4" spans="1:5" ht="15">
      <c r="A4" s="188"/>
      <c r="B4" s="188" t="s">
        <v>629</v>
      </c>
      <c r="E4" s="186"/>
    </row>
    <row r="5" spans="1:5" ht="15.75">
      <c r="A5" s="188"/>
      <c r="B5" s="189" t="s">
        <v>30</v>
      </c>
      <c r="C5" s="190">
        <f>SUM(D20,D26:D40)</f>
        <v>112106</v>
      </c>
      <c r="E5" s="186"/>
    </row>
    <row r="6" spans="1:5" ht="15.75">
      <c r="A6" s="188"/>
      <c r="B6" s="189" t="s">
        <v>31</v>
      </c>
      <c r="C6" s="190">
        <f>SUMIF(F1:F704,"ir",D1:D704)</f>
        <v>0</v>
      </c>
      <c r="E6" s="186"/>
    </row>
    <row r="7" spans="1:5" ht="13.5" customHeight="1">
      <c r="A7" s="188"/>
      <c r="B7" s="179"/>
      <c r="C7" s="185"/>
      <c r="D7" s="185"/>
      <c r="E7" s="186"/>
    </row>
    <row r="8" spans="1:254" s="194" customFormat="1" ht="28.5" customHeight="1">
      <c r="A8" s="195"/>
      <c r="B8" s="192" t="s">
        <v>32</v>
      </c>
      <c r="C8" s="185"/>
      <c r="D8" s="185">
        <f>SUM(D10:D18)</f>
        <v>1156000</v>
      </c>
      <c r="E8" s="193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</row>
    <row r="9" spans="1:5" ht="13.5" customHeight="1">
      <c r="A9" s="188"/>
      <c r="B9" s="179"/>
      <c r="C9" s="185"/>
      <c r="D9" s="185"/>
      <c r="E9" s="186"/>
    </row>
    <row r="10" spans="1:5" ht="18" customHeight="1">
      <c r="A10" s="196" t="s">
        <v>821</v>
      </c>
      <c r="B10" s="188" t="s">
        <v>365</v>
      </c>
      <c r="D10" s="181">
        <f>SUM(C12:C13)</f>
        <v>1021000</v>
      </c>
      <c r="E10" s="186"/>
    </row>
    <row r="11" spans="1:5" ht="18.75" customHeight="1">
      <c r="A11" s="196"/>
      <c r="B11" s="188" t="s">
        <v>510</v>
      </c>
      <c r="E11" s="186"/>
    </row>
    <row r="12" spans="1:5" ht="15" customHeight="1">
      <c r="A12" s="196"/>
      <c r="B12" s="188" t="s">
        <v>363</v>
      </c>
      <c r="C12" s="181">
        <v>765750</v>
      </c>
      <c r="E12" s="186"/>
    </row>
    <row r="13" spans="1:5" ht="15" customHeight="1">
      <c r="A13" s="196"/>
      <c r="B13" s="188" t="s">
        <v>33</v>
      </c>
      <c r="C13" s="181">
        <v>255250</v>
      </c>
      <c r="E13" s="186"/>
    </row>
    <row r="14" spans="1:5" ht="15">
      <c r="A14" s="196" t="s">
        <v>821</v>
      </c>
      <c r="B14" s="188" t="s">
        <v>34</v>
      </c>
      <c r="D14" s="181">
        <f>SUM(C16:C17)</f>
        <v>120000</v>
      </c>
      <c r="E14" s="186"/>
    </row>
    <row r="15" spans="1:5" ht="18.75" customHeight="1">
      <c r="A15" s="196"/>
      <c r="B15" s="188" t="s">
        <v>510</v>
      </c>
      <c r="E15" s="186"/>
    </row>
    <row r="16" spans="1:5" ht="15" customHeight="1">
      <c r="A16" s="196"/>
      <c r="B16" s="188" t="s">
        <v>363</v>
      </c>
      <c r="C16" s="181">
        <v>90000</v>
      </c>
      <c r="E16" s="186"/>
    </row>
    <row r="17" spans="1:5" ht="15" customHeight="1">
      <c r="A17" s="196"/>
      <c r="B17" s="188" t="s">
        <v>33</v>
      </c>
      <c r="C17" s="181">
        <v>30000</v>
      </c>
      <c r="E17" s="186"/>
    </row>
    <row r="18" spans="1:5" ht="15">
      <c r="A18" s="196" t="s">
        <v>821</v>
      </c>
      <c r="B18" s="188" t="s">
        <v>364</v>
      </c>
      <c r="D18" s="181">
        <v>15000</v>
      </c>
      <c r="E18" s="186"/>
    </row>
    <row r="19" spans="1:5" ht="12" customHeight="1">
      <c r="A19" s="196"/>
      <c r="E19" s="186"/>
    </row>
    <row r="20" spans="1:5" ht="15.75">
      <c r="A20" s="196"/>
      <c r="B20" s="179" t="s">
        <v>35</v>
      </c>
      <c r="D20" s="185">
        <f>D22</f>
        <v>16306</v>
      </c>
      <c r="E20" s="186"/>
    </row>
    <row r="21" spans="1:5" ht="16.5" customHeight="1">
      <c r="A21" s="196"/>
      <c r="B21" s="179"/>
      <c r="D21" s="185"/>
      <c r="E21" s="186"/>
    </row>
    <row r="22" spans="1:5" ht="30">
      <c r="A22" s="196" t="s">
        <v>821</v>
      </c>
      <c r="B22" s="188" t="s">
        <v>36</v>
      </c>
      <c r="D22" s="181">
        <v>16306</v>
      </c>
      <c r="E22" s="186"/>
    </row>
    <row r="23" spans="1:5" ht="13.5" customHeight="1">
      <c r="A23" s="196"/>
      <c r="E23" s="186"/>
    </row>
    <row r="24" spans="1:5" ht="15.75">
      <c r="A24" s="196"/>
      <c r="B24" s="179" t="s">
        <v>37</v>
      </c>
      <c r="C24" s="185"/>
      <c r="D24" s="185">
        <f>SUM(D26:D42)</f>
        <v>195800</v>
      </c>
      <c r="E24" s="186"/>
    </row>
    <row r="25" spans="1:5" ht="14.25" customHeight="1">
      <c r="A25" s="196"/>
      <c r="B25" s="179"/>
      <c r="C25" s="185"/>
      <c r="D25" s="185"/>
      <c r="E25" s="186"/>
    </row>
    <row r="26" spans="1:5" ht="30">
      <c r="A26" s="196" t="s">
        <v>821</v>
      </c>
      <c r="B26" s="188" t="s">
        <v>38</v>
      </c>
      <c r="D26" s="181">
        <v>2500</v>
      </c>
      <c r="E26" s="186"/>
    </row>
    <row r="27" spans="1:5" ht="15">
      <c r="A27" s="196" t="s">
        <v>821</v>
      </c>
      <c r="B27" s="188" t="s">
        <v>39</v>
      </c>
      <c r="D27" s="181">
        <v>15000</v>
      </c>
      <c r="E27" s="186"/>
    </row>
    <row r="28" spans="1:5" ht="15">
      <c r="A28" s="196" t="s">
        <v>821</v>
      </c>
      <c r="B28" s="188" t="s">
        <v>40</v>
      </c>
      <c r="D28" s="181">
        <v>15000</v>
      </c>
      <c r="E28" s="186"/>
    </row>
    <row r="29" spans="1:5" ht="30">
      <c r="A29" s="196" t="s">
        <v>821</v>
      </c>
      <c r="B29" s="188" t="s">
        <v>41</v>
      </c>
      <c r="D29" s="181">
        <v>25000</v>
      </c>
      <c r="E29" s="186"/>
    </row>
    <row r="30" spans="1:5" ht="46.5" customHeight="1">
      <c r="A30" s="196" t="s">
        <v>821</v>
      </c>
      <c r="B30" s="188" t="s">
        <v>931</v>
      </c>
      <c r="D30" s="181">
        <v>2500</v>
      </c>
      <c r="E30" s="186"/>
    </row>
    <row r="31" spans="1:5" ht="15">
      <c r="A31" s="196" t="s">
        <v>821</v>
      </c>
      <c r="B31" s="188" t="s">
        <v>42</v>
      </c>
      <c r="D31" s="181">
        <v>1500</v>
      </c>
      <c r="E31" s="186"/>
    </row>
    <row r="32" spans="1:5" ht="16.5" customHeight="1">
      <c r="A32" s="196" t="s">
        <v>821</v>
      </c>
      <c r="B32" s="195" t="s">
        <v>43</v>
      </c>
      <c r="D32" s="181">
        <f>SUM(C34:C36)</f>
        <v>14600</v>
      </c>
      <c r="E32" s="186"/>
    </row>
    <row r="33" spans="1:5" ht="15">
      <c r="A33" s="196"/>
      <c r="B33" s="195" t="s">
        <v>510</v>
      </c>
      <c r="E33" s="186"/>
    </row>
    <row r="34" spans="1:5" ht="15">
      <c r="A34" s="196" t="s">
        <v>821</v>
      </c>
      <c r="B34" s="188" t="s">
        <v>44</v>
      </c>
      <c r="C34" s="181">
        <v>5000</v>
      </c>
      <c r="E34" s="186"/>
    </row>
    <row r="35" spans="1:5" ht="15">
      <c r="A35" s="196" t="s">
        <v>821</v>
      </c>
      <c r="B35" s="188" t="s">
        <v>45</v>
      </c>
      <c r="C35" s="181">
        <v>1500</v>
      </c>
      <c r="E35" s="186"/>
    </row>
    <row r="36" spans="1:5" ht="15">
      <c r="A36" s="196" t="s">
        <v>821</v>
      </c>
      <c r="B36" s="188" t="s">
        <v>932</v>
      </c>
      <c r="C36" s="181">
        <v>8100</v>
      </c>
      <c r="E36" s="186"/>
    </row>
    <row r="37" spans="1:5" ht="15">
      <c r="A37" s="196" t="s">
        <v>821</v>
      </c>
      <c r="B37" s="188" t="s">
        <v>46</v>
      </c>
      <c r="D37" s="181">
        <v>5000</v>
      </c>
      <c r="E37" s="186"/>
    </row>
    <row r="38" spans="1:5" ht="15">
      <c r="A38" s="196" t="s">
        <v>821</v>
      </c>
      <c r="B38" s="188" t="s">
        <v>826</v>
      </c>
      <c r="D38" s="181">
        <v>9000</v>
      </c>
      <c r="E38" s="186"/>
    </row>
    <row r="39" spans="1:5" ht="15">
      <c r="A39" s="196" t="s">
        <v>47</v>
      </c>
      <c r="B39" s="188" t="s">
        <v>48</v>
      </c>
      <c r="D39" s="181">
        <v>3500</v>
      </c>
      <c r="E39" s="186"/>
    </row>
    <row r="40" spans="1:5" ht="30">
      <c r="A40" s="196" t="s">
        <v>47</v>
      </c>
      <c r="B40" s="188" t="s">
        <v>782</v>
      </c>
      <c r="D40" s="181">
        <v>2200</v>
      </c>
      <c r="E40" s="186"/>
    </row>
    <row r="41" spans="1:5" ht="18" customHeight="1">
      <c r="A41" s="196" t="s">
        <v>821</v>
      </c>
      <c r="B41" s="188" t="s">
        <v>366</v>
      </c>
      <c r="D41" s="181">
        <v>50000</v>
      </c>
      <c r="E41" s="186"/>
    </row>
    <row r="42" spans="1:5" ht="45.75">
      <c r="A42" s="196" t="s">
        <v>821</v>
      </c>
      <c r="B42" s="188" t="s">
        <v>484</v>
      </c>
      <c r="D42" s="181">
        <v>50000</v>
      </c>
      <c r="E42" s="186"/>
    </row>
    <row r="43" spans="1:5" ht="15">
      <c r="A43" s="196"/>
      <c r="E43" s="186"/>
    </row>
    <row r="44" spans="1:5" ht="18">
      <c r="A44" s="196"/>
      <c r="B44" s="180" t="s">
        <v>49</v>
      </c>
      <c r="D44" s="185">
        <f>D50+D54</f>
        <v>1700000</v>
      </c>
      <c r="E44" s="186"/>
    </row>
    <row r="45" spans="1:5" ht="18">
      <c r="A45" s="196"/>
      <c r="B45" s="180"/>
      <c r="D45" s="185"/>
      <c r="E45" s="186"/>
    </row>
    <row r="46" spans="1:5" ht="15.75">
      <c r="A46" s="196"/>
      <c r="B46" s="188" t="s">
        <v>629</v>
      </c>
      <c r="D46" s="185"/>
      <c r="E46" s="186"/>
    </row>
    <row r="47" spans="1:5" ht="15.75">
      <c r="A47" s="196"/>
      <c r="B47" s="189" t="s">
        <v>30</v>
      </c>
      <c r="C47" s="185">
        <f>D50+SUM(D56:D61)</f>
        <v>1640000</v>
      </c>
      <c r="D47" s="185"/>
      <c r="E47" s="186"/>
    </row>
    <row r="48" spans="1:5" ht="15.75">
      <c r="A48" s="196"/>
      <c r="B48" s="189" t="s">
        <v>31</v>
      </c>
      <c r="C48" s="185">
        <f>SUM(D62:D64)</f>
        <v>60000</v>
      </c>
      <c r="D48" s="185"/>
      <c r="E48" s="186"/>
    </row>
    <row r="49" spans="1:5" ht="15.75">
      <c r="A49" s="196"/>
      <c r="B49" s="189"/>
      <c r="C49" s="185"/>
      <c r="D49" s="185"/>
      <c r="E49" s="186"/>
    </row>
    <row r="50" spans="1:5" ht="15.75">
      <c r="A50" s="196"/>
      <c r="B50" s="179" t="s">
        <v>858</v>
      </c>
      <c r="D50" s="185">
        <f>D52</f>
        <v>500000</v>
      </c>
      <c r="E50" s="186"/>
    </row>
    <row r="51" spans="1:5" ht="15.75">
      <c r="A51" s="196"/>
      <c r="B51" s="179"/>
      <c r="E51" s="186"/>
    </row>
    <row r="52" spans="1:5" ht="30">
      <c r="A52" s="196" t="s">
        <v>821</v>
      </c>
      <c r="B52" s="188" t="s">
        <v>50</v>
      </c>
      <c r="D52" s="181">
        <v>500000</v>
      </c>
      <c r="E52" s="186"/>
    </row>
    <row r="53" spans="1:5" ht="15">
      <c r="A53" s="196"/>
      <c r="E53" s="186"/>
    </row>
    <row r="54" spans="1:5" ht="15.75">
      <c r="A54" s="196"/>
      <c r="B54" s="179" t="s">
        <v>859</v>
      </c>
      <c r="D54" s="185">
        <f>SUM(D56:D64)</f>
        <v>1200000</v>
      </c>
      <c r="E54" s="186"/>
    </row>
    <row r="55" spans="1:5" ht="15.75">
      <c r="A55" s="196"/>
      <c r="B55" s="179"/>
      <c r="E55" s="186"/>
    </row>
    <row r="56" spans="1:5" ht="30">
      <c r="A56" s="196" t="s">
        <v>821</v>
      </c>
      <c r="B56" s="197" t="s">
        <v>51</v>
      </c>
      <c r="D56" s="181">
        <v>20000</v>
      </c>
      <c r="E56" s="186"/>
    </row>
    <row r="57" spans="1:5" ht="30">
      <c r="A57" s="196" t="s">
        <v>821</v>
      </c>
      <c r="B57" s="188" t="s">
        <v>586</v>
      </c>
      <c r="D57" s="181">
        <v>430000</v>
      </c>
      <c r="E57" s="186"/>
    </row>
    <row r="58" spans="1:5" ht="15">
      <c r="A58" s="196" t="s">
        <v>821</v>
      </c>
      <c r="B58" s="188" t="s">
        <v>52</v>
      </c>
      <c r="D58" s="181">
        <v>525000</v>
      </c>
      <c r="E58" s="186"/>
    </row>
    <row r="59" spans="1:5" ht="30">
      <c r="A59" s="196" t="s">
        <v>821</v>
      </c>
      <c r="B59" s="188" t="s">
        <v>587</v>
      </c>
      <c r="D59" s="181">
        <v>50000</v>
      </c>
      <c r="E59" s="186"/>
    </row>
    <row r="60" spans="1:5" ht="30">
      <c r="A60" s="196" t="s">
        <v>821</v>
      </c>
      <c r="B60" s="188" t="s">
        <v>588</v>
      </c>
      <c r="D60" s="181">
        <v>100000</v>
      </c>
      <c r="E60" s="186"/>
    </row>
    <row r="61" spans="1:5" ht="15">
      <c r="A61" s="196" t="s">
        <v>821</v>
      </c>
      <c r="B61" s="188" t="s">
        <v>820</v>
      </c>
      <c r="D61" s="181">
        <v>15000</v>
      </c>
      <c r="E61" s="186"/>
    </row>
    <row r="62" spans="1:5" ht="30.75">
      <c r="A62" s="196" t="s">
        <v>821</v>
      </c>
      <c r="B62" s="188" t="s">
        <v>485</v>
      </c>
      <c r="D62" s="181">
        <v>9000</v>
      </c>
      <c r="E62" s="186"/>
    </row>
    <row r="63" spans="1:5" ht="17.25" customHeight="1">
      <c r="A63" s="196" t="s">
        <v>821</v>
      </c>
      <c r="B63" s="188" t="s">
        <v>486</v>
      </c>
      <c r="D63" s="181">
        <v>1000</v>
      </c>
      <c r="E63" s="186"/>
    </row>
    <row r="64" spans="1:5" ht="45.75">
      <c r="A64" s="196" t="s">
        <v>821</v>
      </c>
      <c r="B64" s="188" t="s">
        <v>197</v>
      </c>
      <c r="D64" s="181">
        <v>50000</v>
      </c>
      <c r="E64" s="186"/>
    </row>
    <row r="65" spans="1:5" ht="15">
      <c r="A65" s="196"/>
      <c r="E65" s="186"/>
    </row>
    <row r="66" spans="1:5" ht="18">
      <c r="A66" s="196"/>
      <c r="B66" s="180" t="s">
        <v>53</v>
      </c>
      <c r="D66" s="185">
        <f>D68</f>
        <v>8000</v>
      </c>
      <c r="E66" s="186"/>
    </row>
    <row r="67" spans="1:5" ht="18">
      <c r="A67" s="196"/>
      <c r="B67" s="180"/>
      <c r="D67" s="185"/>
      <c r="E67" s="186"/>
    </row>
    <row r="68" spans="1:5" ht="15.75">
      <c r="A68" s="196"/>
      <c r="B68" s="179" t="s">
        <v>861</v>
      </c>
      <c r="D68" s="185">
        <f>SUM(D70:D75)</f>
        <v>8000</v>
      </c>
      <c r="E68" s="186"/>
    </row>
    <row r="69" spans="1:5" ht="15.75">
      <c r="A69" s="196"/>
      <c r="B69" s="188" t="s">
        <v>510</v>
      </c>
      <c r="D69" s="185"/>
      <c r="E69" s="186"/>
    </row>
    <row r="70" spans="1:5" ht="15">
      <c r="A70" s="196"/>
      <c r="B70" s="188" t="s">
        <v>783</v>
      </c>
      <c r="C70" s="181">
        <v>5000</v>
      </c>
      <c r="D70" s="234"/>
      <c r="E70" s="186"/>
    </row>
    <row r="71" spans="1:5" ht="15">
      <c r="A71" s="196"/>
      <c r="B71" s="188" t="s">
        <v>33</v>
      </c>
      <c r="C71" s="181">
        <v>3000</v>
      </c>
      <c r="D71" s="234"/>
      <c r="E71" s="186"/>
    </row>
    <row r="72" spans="1:5" ht="15">
      <c r="A72" s="196"/>
      <c r="D72" s="234"/>
      <c r="E72" s="186"/>
    </row>
    <row r="73" spans="1:5" ht="15">
      <c r="A73" s="196" t="s">
        <v>821</v>
      </c>
      <c r="B73" s="188" t="s">
        <v>54</v>
      </c>
      <c r="D73" s="181">
        <v>1800</v>
      </c>
      <c r="E73" s="186"/>
    </row>
    <row r="74" spans="1:5" ht="18" customHeight="1">
      <c r="A74" s="196" t="s">
        <v>821</v>
      </c>
      <c r="B74" s="188" t="s">
        <v>55</v>
      </c>
      <c r="D74" s="181">
        <v>1200</v>
      </c>
      <c r="E74" s="186"/>
    </row>
    <row r="75" spans="1:5" ht="30">
      <c r="A75" s="196" t="s">
        <v>821</v>
      </c>
      <c r="B75" s="188" t="s">
        <v>784</v>
      </c>
      <c r="D75" s="181">
        <v>5000</v>
      </c>
      <c r="E75" s="186"/>
    </row>
    <row r="76" spans="1:5" ht="15">
      <c r="A76" s="196"/>
      <c r="E76" s="186"/>
    </row>
    <row r="77" spans="1:5" ht="18">
      <c r="A77" s="196"/>
      <c r="B77" s="180" t="s">
        <v>56</v>
      </c>
      <c r="D77" s="185">
        <f>SUM(D84,D93,D102,D169,D174)</f>
        <v>4170862</v>
      </c>
      <c r="E77" s="198"/>
    </row>
    <row r="78" spans="1:5" ht="18">
      <c r="A78" s="196"/>
      <c r="B78" s="180"/>
      <c r="D78" s="185"/>
      <c r="E78" s="186"/>
    </row>
    <row r="79" spans="1:5" ht="15">
      <c r="A79" s="196"/>
      <c r="B79" s="188" t="s">
        <v>57</v>
      </c>
      <c r="E79" s="186"/>
    </row>
    <row r="80" spans="1:5" ht="15.75">
      <c r="A80" s="196" t="s">
        <v>821</v>
      </c>
      <c r="B80" s="189" t="s">
        <v>31</v>
      </c>
      <c r="C80" s="190">
        <f>SUMIF(F1:F704,"ia",D1:D704)</f>
        <v>0</v>
      </c>
      <c r="E80" s="199"/>
    </row>
    <row r="81" spans="1:5" ht="15.75">
      <c r="A81" s="196" t="s">
        <v>821</v>
      </c>
      <c r="B81" s="189" t="s">
        <v>58</v>
      </c>
      <c r="C81" s="190">
        <f>D84</f>
        <v>78880</v>
      </c>
      <c r="E81" s="186"/>
    </row>
    <row r="82" spans="1:5" ht="15.75">
      <c r="A82" s="196" t="s">
        <v>821</v>
      </c>
      <c r="B82" s="189" t="s">
        <v>30</v>
      </c>
      <c r="C82" s="190">
        <f>SUM(D93,D104:D158,D169,D174)</f>
        <v>3668482</v>
      </c>
      <c r="E82" s="186"/>
    </row>
    <row r="83" spans="1:5" ht="15">
      <c r="A83" s="196"/>
      <c r="E83" s="186"/>
    </row>
    <row r="84" spans="1:5" ht="15.75">
      <c r="A84" s="196"/>
      <c r="B84" s="179" t="s">
        <v>59</v>
      </c>
      <c r="D84" s="185">
        <f>SUM(D86:D91)</f>
        <v>78880</v>
      </c>
      <c r="E84" s="186"/>
    </row>
    <row r="85" spans="1:5" ht="15.75">
      <c r="A85" s="196"/>
      <c r="B85" s="179"/>
      <c r="D85" s="185"/>
      <c r="E85" s="186"/>
    </row>
    <row r="86" spans="1:5" ht="30">
      <c r="A86" s="196" t="s">
        <v>821</v>
      </c>
      <c r="B86" s="197" t="s">
        <v>60</v>
      </c>
      <c r="D86" s="181">
        <v>420</v>
      </c>
      <c r="E86" s="186"/>
    </row>
    <row r="87" spans="1:5" ht="15">
      <c r="A87" s="196" t="s">
        <v>821</v>
      </c>
      <c r="B87" s="188" t="s">
        <v>61</v>
      </c>
      <c r="D87" s="181">
        <v>63127</v>
      </c>
      <c r="E87" s="186"/>
    </row>
    <row r="88" spans="1:5" ht="15">
      <c r="A88" s="196" t="s">
        <v>821</v>
      </c>
      <c r="B88" s="188" t="s">
        <v>62</v>
      </c>
      <c r="D88" s="181">
        <v>2795</v>
      </c>
      <c r="E88" s="186"/>
    </row>
    <row r="89" spans="1:5" ht="15">
      <c r="A89" s="196" t="s">
        <v>821</v>
      </c>
      <c r="B89" s="188" t="s">
        <v>63</v>
      </c>
      <c r="D89" s="181">
        <v>10073</v>
      </c>
      <c r="E89" s="186"/>
    </row>
    <row r="90" spans="1:5" ht="15">
      <c r="A90" s="196" t="s">
        <v>821</v>
      </c>
      <c r="B90" s="188" t="s">
        <v>64</v>
      </c>
      <c r="D90" s="181">
        <v>1615</v>
      </c>
      <c r="E90" s="186"/>
    </row>
    <row r="91" spans="1:5" ht="15">
      <c r="A91" s="196" t="s">
        <v>821</v>
      </c>
      <c r="B91" s="188" t="s">
        <v>65</v>
      </c>
      <c r="D91" s="181">
        <v>850</v>
      </c>
      <c r="E91" s="186"/>
    </row>
    <row r="92" spans="1:5" ht="15">
      <c r="A92" s="196"/>
      <c r="E92" s="186"/>
    </row>
    <row r="93" spans="1:5" ht="15.75">
      <c r="A93" s="196"/>
      <c r="B93" s="179" t="s">
        <v>68</v>
      </c>
      <c r="D93" s="185">
        <f>SUM(D95:D100)</f>
        <v>143000</v>
      </c>
      <c r="E93" s="186"/>
    </row>
    <row r="94" spans="1:5" ht="15.75">
      <c r="A94" s="196"/>
      <c r="B94" s="179"/>
      <c r="D94" s="185"/>
      <c r="E94" s="186"/>
    </row>
    <row r="95" spans="1:5" ht="15">
      <c r="A95" s="196" t="s">
        <v>821</v>
      </c>
      <c r="B95" s="195" t="s">
        <v>69</v>
      </c>
      <c r="D95" s="181">
        <v>117600</v>
      </c>
      <c r="E95" s="186"/>
    </row>
    <row r="96" spans="1:5" ht="15">
      <c r="A96" s="196" t="s">
        <v>821</v>
      </c>
      <c r="B96" s="195" t="s">
        <v>70</v>
      </c>
      <c r="D96" s="181">
        <v>14400</v>
      </c>
      <c r="E96" s="186"/>
    </row>
    <row r="97" spans="1:5" ht="15">
      <c r="A97" s="196" t="s">
        <v>821</v>
      </c>
      <c r="B97" s="195" t="s">
        <v>71</v>
      </c>
      <c r="D97" s="181">
        <v>3000</v>
      </c>
      <c r="E97" s="186"/>
    </row>
    <row r="98" spans="1:5" ht="15">
      <c r="A98" s="196" t="s">
        <v>821</v>
      </c>
      <c r="B98" s="188" t="s">
        <v>72</v>
      </c>
      <c r="D98" s="181">
        <v>2000</v>
      </c>
      <c r="E98" s="186"/>
    </row>
    <row r="99" spans="1:5" ht="15">
      <c r="A99" s="196" t="s">
        <v>821</v>
      </c>
      <c r="B99" s="195" t="s">
        <v>73</v>
      </c>
      <c r="D99" s="181">
        <v>4000</v>
      </c>
      <c r="E99" s="186"/>
    </row>
    <row r="100" spans="1:5" ht="15">
      <c r="A100" s="196" t="s">
        <v>821</v>
      </c>
      <c r="B100" s="195" t="s">
        <v>74</v>
      </c>
      <c r="D100" s="181">
        <v>2000</v>
      </c>
      <c r="E100" s="186"/>
    </row>
    <row r="101" spans="1:5" ht="15.75">
      <c r="A101" s="196"/>
      <c r="C101" s="185"/>
      <c r="E101" s="186"/>
    </row>
    <row r="102" spans="1:5" ht="15.75">
      <c r="A102" s="196"/>
      <c r="B102" s="192" t="s">
        <v>75</v>
      </c>
      <c r="D102" s="185">
        <f>SUM(D104:D167)</f>
        <v>3691026</v>
      </c>
      <c r="E102" s="186"/>
    </row>
    <row r="103" spans="1:5" ht="15.75">
      <c r="A103" s="196"/>
      <c r="B103" s="192"/>
      <c r="D103" s="185"/>
      <c r="E103" s="186"/>
    </row>
    <row r="104" spans="1:5" ht="63">
      <c r="A104" s="196" t="s">
        <v>821</v>
      </c>
      <c r="B104" s="192" t="s">
        <v>405</v>
      </c>
      <c r="D104" s="185">
        <v>16000</v>
      </c>
      <c r="E104" s="186"/>
    </row>
    <row r="105" spans="1:5" ht="15.75">
      <c r="A105" s="196" t="s">
        <v>821</v>
      </c>
      <c r="B105" s="192" t="s">
        <v>77</v>
      </c>
      <c r="C105" s="185"/>
      <c r="D105" s="185">
        <v>1919336</v>
      </c>
      <c r="E105" s="186"/>
    </row>
    <row r="106" spans="1:5" ht="15.75">
      <c r="A106" s="196" t="s">
        <v>821</v>
      </c>
      <c r="B106" s="192" t="s">
        <v>62</v>
      </c>
      <c r="C106" s="185"/>
      <c r="D106" s="185">
        <v>140404</v>
      </c>
      <c r="E106" s="186"/>
    </row>
    <row r="107" spans="1:5" ht="15.75">
      <c r="A107" s="196" t="s">
        <v>821</v>
      </c>
      <c r="B107" s="192" t="s">
        <v>78</v>
      </c>
      <c r="C107" s="185"/>
      <c r="D107" s="185">
        <v>137577</v>
      </c>
      <c r="E107" s="186"/>
    </row>
    <row r="108" spans="1:5" ht="15.75">
      <c r="A108" s="196" t="s">
        <v>821</v>
      </c>
      <c r="B108" s="179" t="s">
        <v>79</v>
      </c>
      <c r="C108" s="185"/>
      <c r="D108" s="185">
        <v>301198</v>
      </c>
      <c r="E108" s="186"/>
    </row>
    <row r="109" spans="1:5" ht="15.75">
      <c r="A109" s="196" t="s">
        <v>821</v>
      </c>
      <c r="B109" s="179" t="s">
        <v>487</v>
      </c>
      <c r="D109" s="185">
        <v>48294</v>
      </c>
      <c r="E109" s="186"/>
    </row>
    <row r="110" spans="1:5" ht="31.5">
      <c r="A110" s="196" t="s">
        <v>821</v>
      </c>
      <c r="B110" s="179" t="s">
        <v>80</v>
      </c>
      <c r="D110" s="185">
        <v>6000</v>
      </c>
      <c r="E110" s="186"/>
    </row>
    <row r="111" spans="1:5" ht="31.5">
      <c r="A111" s="196" t="s">
        <v>821</v>
      </c>
      <c r="B111" s="179" t="s">
        <v>67</v>
      </c>
      <c r="D111" s="185">
        <v>5000</v>
      </c>
      <c r="E111" s="186"/>
    </row>
    <row r="112" spans="1:5" ht="15">
      <c r="A112" s="196"/>
      <c r="E112" s="186"/>
    </row>
    <row r="113" spans="1:5" ht="30.75">
      <c r="A113" s="196" t="s">
        <v>821</v>
      </c>
      <c r="B113" s="179" t="s">
        <v>727</v>
      </c>
      <c r="D113" s="185">
        <f>SUM(C114:C128)</f>
        <v>193900</v>
      </c>
      <c r="E113" s="186"/>
    </row>
    <row r="114" spans="1:5" ht="16.5" customHeight="1">
      <c r="A114" s="196"/>
      <c r="B114" s="195" t="s">
        <v>81</v>
      </c>
      <c r="C114" s="200">
        <v>12000</v>
      </c>
      <c r="E114" s="186"/>
    </row>
    <row r="115" spans="1:5" ht="30">
      <c r="A115" s="196"/>
      <c r="B115" s="195" t="s">
        <v>82</v>
      </c>
      <c r="C115" s="200">
        <v>33500</v>
      </c>
      <c r="E115" s="186"/>
    </row>
    <row r="116" spans="1:5" ht="15">
      <c r="A116" s="196"/>
      <c r="B116" s="195" t="s">
        <v>83</v>
      </c>
      <c r="C116" s="200">
        <v>23500</v>
      </c>
      <c r="E116" s="186"/>
    </row>
    <row r="117" spans="1:5" ht="15">
      <c r="A117" s="196"/>
      <c r="B117" s="188" t="s">
        <v>84</v>
      </c>
      <c r="C117" s="200">
        <v>5000</v>
      </c>
      <c r="E117" s="186"/>
    </row>
    <row r="118" spans="1:5" ht="15">
      <c r="A118" s="196"/>
      <c r="B118" s="188" t="s">
        <v>85</v>
      </c>
      <c r="C118" s="200">
        <v>18200</v>
      </c>
      <c r="E118" s="186"/>
    </row>
    <row r="119" spans="1:5" ht="30">
      <c r="A119" s="196"/>
      <c r="B119" s="195" t="s">
        <v>86</v>
      </c>
      <c r="C119" s="200">
        <v>14000</v>
      </c>
      <c r="E119" s="186"/>
    </row>
    <row r="120" spans="1:5" ht="45">
      <c r="A120" s="196"/>
      <c r="B120" s="188" t="s">
        <v>87</v>
      </c>
      <c r="C120" s="200">
        <v>45000</v>
      </c>
      <c r="E120" s="186"/>
    </row>
    <row r="121" spans="1:5" ht="15">
      <c r="A121" s="196"/>
      <c r="B121" s="188" t="s">
        <v>403</v>
      </c>
      <c r="C121" s="200">
        <v>1500</v>
      </c>
      <c r="E121" s="186"/>
    </row>
    <row r="122" spans="1:5" ht="15">
      <c r="A122" s="196"/>
      <c r="B122" s="188" t="s">
        <v>88</v>
      </c>
      <c r="C122" s="200">
        <v>10600</v>
      </c>
      <c r="E122" s="186"/>
    </row>
    <row r="123" spans="1:5" ht="15">
      <c r="A123" s="196"/>
      <c r="B123" s="188" t="s">
        <v>404</v>
      </c>
      <c r="C123" s="200">
        <v>18400</v>
      </c>
      <c r="E123" s="186"/>
    </row>
    <row r="124" spans="1:5" ht="30">
      <c r="A124" s="196"/>
      <c r="B124" s="188" t="s">
        <v>89</v>
      </c>
      <c r="C124" s="200">
        <v>6000</v>
      </c>
      <c r="E124" s="186"/>
    </row>
    <row r="125" spans="1:5" ht="47.25" customHeight="1">
      <c r="A125" s="196"/>
      <c r="B125" s="201" t="s">
        <v>571</v>
      </c>
      <c r="C125" s="200">
        <v>2000</v>
      </c>
      <c r="E125" s="186"/>
    </row>
    <row r="126" spans="1:5" ht="30">
      <c r="A126" s="196"/>
      <c r="B126" s="188" t="s">
        <v>90</v>
      </c>
      <c r="C126" s="200">
        <v>1500</v>
      </c>
      <c r="E126" s="186"/>
    </row>
    <row r="127" spans="1:5" ht="30">
      <c r="A127" s="196"/>
      <c r="B127" s="188" t="s">
        <v>91</v>
      </c>
      <c r="C127" s="200">
        <v>2500</v>
      </c>
      <c r="E127" s="186"/>
    </row>
    <row r="128" spans="1:5" ht="30">
      <c r="A128" s="196"/>
      <c r="B128" s="188" t="s">
        <v>92</v>
      </c>
      <c r="C128" s="200">
        <v>200</v>
      </c>
      <c r="E128" s="186"/>
    </row>
    <row r="129" spans="1:5" ht="15" customHeight="1">
      <c r="A129" s="196" t="s">
        <v>821</v>
      </c>
      <c r="B129" s="192" t="s">
        <v>93</v>
      </c>
      <c r="D129" s="202">
        <v>21000</v>
      </c>
      <c r="E129" s="186"/>
    </row>
    <row r="130" spans="1:5" ht="15.75">
      <c r="A130" s="196"/>
      <c r="B130" s="192"/>
      <c r="D130" s="202"/>
      <c r="E130" s="186"/>
    </row>
    <row r="131" spans="1:5" ht="46.5">
      <c r="A131" s="196" t="s">
        <v>821</v>
      </c>
      <c r="B131" s="179" t="s">
        <v>481</v>
      </c>
      <c r="C131" s="203"/>
      <c r="D131" s="185">
        <f>SUM(C132:C135)</f>
        <v>28100</v>
      </c>
      <c r="E131" s="186"/>
    </row>
    <row r="132" spans="1:5" ht="30">
      <c r="A132" s="196"/>
      <c r="B132" s="195" t="s">
        <v>94</v>
      </c>
      <c r="C132" s="200">
        <v>4000</v>
      </c>
      <c r="E132" s="186"/>
    </row>
    <row r="133" spans="1:5" ht="30">
      <c r="A133" s="196"/>
      <c r="B133" s="195" t="s">
        <v>66</v>
      </c>
      <c r="C133" s="200">
        <v>14100</v>
      </c>
      <c r="E133" s="186"/>
    </row>
    <row r="134" spans="1:5" ht="47.25" customHeight="1">
      <c r="A134" s="196"/>
      <c r="B134" s="195" t="s">
        <v>613</v>
      </c>
      <c r="C134" s="200">
        <v>4000</v>
      </c>
      <c r="E134" s="186"/>
    </row>
    <row r="135" spans="1:5" ht="15.75">
      <c r="A135" s="196"/>
      <c r="B135" s="239" t="s">
        <v>618</v>
      </c>
      <c r="C135" s="181">
        <v>6000</v>
      </c>
      <c r="D135" s="202"/>
      <c r="E135" s="186"/>
    </row>
    <row r="136" spans="1:5" ht="15.75">
      <c r="A136" s="196"/>
      <c r="B136" s="192"/>
      <c r="D136" s="202"/>
      <c r="E136" s="186"/>
    </row>
    <row r="137" spans="1:5" ht="31.5">
      <c r="A137" s="196" t="s">
        <v>821</v>
      </c>
      <c r="B137" s="204" t="s">
        <v>583</v>
      </c>
      <c r="C137" s="200"/>
      <c r="D137" s="205">
        <v>3000</v>
      </c>
      <c r="E137" s="186"/>
    </row>
    <row r="138" spans="1:5" ht="15.75">
      <c r="A138" s="196"/>
      <c r="B138" s="192"/>
      <c r="D138" s="202"/>
      <c r="E138" s="186"/>
    </row>
    <row r="139" spans="1:5" ht="46.5">
      <c r="A139" s="196" t="s">
        <v>821</v>
      </c>
      <c r="B139" s="179" t="s">
        <v>482</v>
      </c>
      <c r="D139" s="185">
        <f>SUM(C140:C147)</f>
        <v>149400</v>
      </c>
      <c r="E139" s="186"/>
    </row>
    <row r="140" spans="1:5" ht="30">
      <c r="A140" s="196"/>
      <c r="B140" s="195" t="s">
        <v>95</v>
      </c>
      <c r="C140" s="200">
        <v>45000</v>
      </c>
      <c r="E140" s="186"/>
    </row>
    <row r="141" spans="1:5" ht="30">
      <c r="A141" s="196"/>
      <c r="B141" s="188" t="s">
        <v>96</v>
      </c>
      <c r="C141" s="200">
        <v>15000</v>
      </c>
      <c r="E141" s="186"/>
    </row>
    <row r="142" spans="1:5" ht="16.5" customHeight="1">
      <c r="A142" s="196"/>
      <c r="B142" s="195" t="s">
        <v>97</v>
      </c>
      <c r="C142" s="200">
        <v>10000</v>
      </c>
      <c r="E142" s="186"/>
    </row>
    <row r="143" spans="1:5" ht="33" customHeight="1">
      <c r="A143" s="196"/>
      <c r="B143" s="195" t="s">
        <v>584</v>
      </c>
      <c r="C143" s="200">
        <v>11400</v>
      </c>
      <c r="E143" s="186"/>
    </row>
    <row r="144" spans="1:5" ht="30">
      <c r="A144" s="196"/>
      <c r="B144" s="195" t="s">
        <v>98</v>
      </c>
      <c r="C144" s="200">
        <v>5000</v>
      </c>
      <c r="E144" s="186"/>
    </row>
    <row r="145" spans="1:5" ht="15">
      <c r="A145" s="196"/>
      <c r="B145" s="195" t="s">
        <v>103</v>
      </c>
      <c r="C145" s="200">
        <v>15000</v>
      </c>
      <c r="E145" s="186"/>
    </row>
    <row r="146" spans="1:5" ht="15">
      <c r="A146" s="196"/>
      <c r="B146" s="195" t="s">
        <v>104</v>
      </c>
      <c r="C146" s="200">
        <v>18000</v>
      </c>
      <c r="E146" s="186"/>
    </row>
    <row r="147" spans="1:5" ht="15">
      <c r="A147" s="196"/>
      <c r="B147" s="195" t="s">
        <v>611</v>
      </c>
      <c r="C147" s="200">
        <v>30000</v>
      </c>
      <c r="E147" s="186"/>
    </row>
    <row r="148" spans="1:5" ht="13.5" customHeight="1">
      <c r="A148" s="196"/>
      <c r="E148" s="186"/>
    </row>
    <row r="149" spans="1:5" ht="15.75">
      <c r="A149" s="196" t="s">
        <v>821</v>
      </c>
      <c r="B149" s="204" t="s">
        <v>105</v>
      </c>
      <c r="C149" s="200"/>
      <c r="D149" s="205">
        <v>6000</v>
      </c>
      <c r="E149" s="186"/>
    </row>
    <row r="150" spans="1:5" ht="32.25" customHeight="1">
      <c r="A150" s="196" t="s">
        <v>821</v>
      </c>
      <c r="B150" s="204" t="s">
        <v>106</v>
      </c>
      <c r="C150" s="200"/>
      <c r="D150" s="205">
        <v>3500</v>
      </c>
      <c r="E150" s="186"/>
    </row>
    <row r="151" spans="1:5" ht="31.5">
      <c r="A151" s="196" t="s">
        <v>821</v>
      </c>
      <c r="B151" s="204" t="s">
        <v>107</v>
      </c>
      <c r="C151" s="200"/>
      <c r="D151" s="205">
        <v>31500</v>
      </c>
      <c r="E151" s="186"/>
    </row>
    <row r="152" spans="1:5" ht="15.75">
      <c r="A152" s="196" t="s">
        <v>821</v>
      </c>
      <c r="B152" s="179" t="s">
        <v>108</v>
      </c>
      <c r="C152" s="185"/>
      <c r="D152" s="202">
        <v>19000</v>
      </c>
      <c r="E152" s="186"/>
    </row>
    <row r="153" spans="1:5" ht="15.75">
      <c r="A153" s="196" t="s">
        <v>821</v>
      </c>
      <c r="B153" s="192" t="s">
        <v>480</v>
      </c>
      <c r="C153" s="185"/>
      <c r="D153" s="202">
        <v>19500</v>
      </c>
      <c r="E153" s="186"/>
    </row>
    <row r="154" spans="1:5" ht="31.5">
      <c r="A154" s="196" t="s">
        <v>821</v>
      </c>
      <c r="B154" s="192" t="s">
        <v>109</v>
      </c>
      <c r="D154" s="202">
        <v>11000</v>
      </c>
      <c r="E154" s="186"/>
    </row>
    <row r="155" spans="1:5" ht="15.75">
      <c r="A155" s="196" t="s">
        <v>821</v>
      </c>
      <c r="B155" s="192" t="s">
        <v>110</v>
      </c>
      <c r="D155" s="202">
        <v>50717</v>
      </c>
      <c r="E155" s="186"/>
    </row>
    <row r="156" spans="1:5" ht="15.75">
      <c r="A156" s="196" t="s">
        <v>821</v>
      </c>
      <c r="B156" s="192" t="s">
        <v>406</v>
      </c>
      <c r="D156" s="202">
        <v>25000</v>
      </c>
      <c r="E156" s="186"/>
    </row>
    <row r="157" spans="1:5" ht="31.5">
      <c r="A157" s="196" t="s">
        <v>821</v>
      </c>
      <c r="B157" s="192" t="s">
        <v>111</v>
      </c>
      <c r="D157" s="202">
        <v>10000</v>
      </c>
      <c r="E157" s="186"/>
    </row>
    <row r="158" spans="1:5" ht="97.5" customHeight="1">
      <c r="A158" s="196" t="s">
        <v>821</v>
      </c>
      <c r="B158" s="192" t="s">
        <v>582</v>
      </c>
      <c r="D158" s="202">
        <v>122100</v>
      </c>
      <c r="E158" s="186"/>
    </row>
    <row r="159" spans="1:5" ht="31.5">
      <c r="A159" s="196" t="s">
        <v>821</v>
      </c>
      <c r="B159" s="192" t="s">
        <v>565</v>
      </c>
      <c r="D159" s="202">
        <v>40000</v>
      </c>
      <c r="E159" s="186"/>
    </row>
    <row r="160" spans="1:5" ht="47.25">
      <c r="A160" s="196" t="s">
        <v>821</v>
      </c>
      <c r="B160" s="192" t="s">
        <v>589</v>
      </c>
      <c r="D160" s="202">
        <v>140000</v>
      </c>
      <c r="E160" s="186"/>
    </row>
    <row r="161" spans="1:5" ht="47.25">
      <c r="A161" s="196" t="s">
        <v>821</v>
      </c>
      <c r="B161" s="192" t="s">
        <v>590</v>
      </c>
      <c r="D161" s="202">
        <v>70000</v>
      </c>
      <c r="E161" s="186"/>
    </row>
    <row r="162" spans="1:5" ht="47.25">
      <c r="A162" s="196" t="s">
        <v>821</v>
      </c>
      <c r="B162" s="192" t="s">
        <v>112</v>
      </c>
      <c r="D162" s="202">
        <v>34000</v>
      </c>
      <c r="E162" s="186"/>
    </row>
    <row r="163" spans="1:5" ht="15.75">
      <c r="A163" s="196" t="s">
        <v>821</v>
      </c>
      <c r="B163" s="192" t="s">
        <v>402</v>
      </c>
      <c r="D163" s="202">
        <v>14500</v>
      </c>
      <c r="E163" s="186"/>
    </row>
    <row r="164" spans="1:5" ht="15.75">
      <c r="A164" s="196" t="s">
        <v>821</v>
      </c>
      <c r="B164" s="192" t="s">
        <v>614</v>
      </c>
      <c r="D164" s="202">
        <v>5000</v>
      </c>
      <c r="E164" s="186"/>
    </row>
    <row r="165" spans="1:5" ht="15.75">
      <c r="A165" s="196" t="s">
        <v>821</v>
      </c>
      <c r="B165" s="192" t="s">
        <v>615</v>
      </c>
      <c r="D165" s="202">
        <v>24000</v>
      </c>
      <c r="E165" s="186"/>
    </row>
    <row r="166" spans="1:5" ht="15.75">
      <c r="A166" s="196" t="s">
        <v>821</v>
      </c>
      <c r="B166" s="192" t="s">
        <v>616</v>
      </c>
      <c r="D166" s="202">
        <v>35000</v>
      </c>
      <c r="E166" s="186"/>
    </row>
    <row r="167" spans="1:5" ht="15.75">
      <c r="A167" s="196" t="s">
        <v>821</v>
      </c>
      <c r="B167" s="192" t="s">
        <v>617</v>
      </c>
      <c r="D167" s="202">
        <v>61000</v>
      </c>
      <c r="E167" s="186"/>
    </row>
    <row r="168" spans="1:5" ht="15.75">
      <c r="A168" s="196"/>
      <c r="B168" s="192"/>
      <c r="D168" s="202"/>
      <c r="E168" s="186"/>
    </row>
    <row r="169" spans="1:5" ht="15.75">
      <c r="A169" s="196"/>
      <c r="B169" s="192" t="s">
        <v>866</v>
      </c>
      <c r="D169" s="202">
        <f>SUM(C171:C172)</f>
        <v>38500</v>
      </c>
      <c r="E169" s="186"/>
    </row>
    <row r="170" spans="1:5" ht="15.75">
      <c r="A170" s="196"/>
      <c r="B170" s="192"/>
      <c r="D170" s="202"/>
      <c r="E170" s="186"/>
    </row>
    <row r="171" spans="1:5" ht="30">
      <c r="A171" s="196" t="s">
        <v>821</v>
      </c>
      <c r="B171" s="188" t="s">
        <v>610</v>
      </c>
      <c r="C171" s="181">
        <v>22000</v>
      </c>
      <c r="D171" s="206"/>
      <c r="E171" s="186"/>
    </row>
    <row r="172" spans="1:5" ht="30" customHeight="1">
      <c r="A172" s="196" t="s">
        <v>821</v>
      </c>
      <c r="B172" s="188" t="s">
        <v>609</v>
      </c>
      <c r="C172" s="181">
        <v>16500</v>
      </c>
      <c r="D172" s="206"/>
      <c r="E172" s="186"/>
    </row>
    <row r="173" spans="1:5" ht="15">
      <c r="A173" s="196"/>
      <c r="E173" s="186"/>
    </row>
    <row r="174" spans="1:5" ht="15.75">
      <c r="A174" s="196"/>
      <c r="B174" s="179" t="s">
        <v>856</v>
      </c>
      <c r="D174" s="185">
        <f>SUM(D177:D183)</f>
        <v>219456</v>
      </c>
      <c r="E174" s="186"/>
    </row>
    <row r="175" spans="1:5" ht="15">
      <c r="A175" s="196"/>
      <c r="E175" s="186"/>
    </row>
    <row r="176" spans="1:5" ht="31.5" customHeight="1">
      <c r="A176" s="195"/>
      <c r="B176" s="195" t="s">
        <v>113</v>
      </c>
      <c r="C176" s="184"/>
      <c r="D176" s="184"/>
      <c r="E176" s="186"/>
    </row>
    <row r="177" spans="1:5" ht="31.5" customHeight="1">
      <c r="A177" s="196" t="s">
        <v>821</v>
      </c>
      <c r="B177" s="195" t="s">
        <v>76</v>
      </c>
      <c r="C177" s="184"/>
      <c r="D177" s="209">
        <v>4500</v>
      </c>
      <c r="E177" s="186"/>
    </row>
    <row r="178" spans="1:5" ht="15">
      <c r="A178" s="196" t="s">
        <v>821</v>
      </c>
      <c r="B178" s="195" t="s">
        <v>114</v>
      </c>
      <c r="D178" s="181">
        <v>147300</v>
      </c>
      <c r="E178" s="193"/>
    </row>
    <row r="179" spans="1:5" ht="15">
      <c r="A179" s="196" t="s">
        <v>821</v>
      </c>
      <c r="B179" s="188" t="s">
        <v>62</v>
      </c>
      <c r="D179" s="181">
        <v>12520</v>
      </c>
      <c r="E179" s="186"/>
    </row>
    <row r="180" spans="1:5" ht="15">
      <c r="A180" s="196" t="s">
        <v>821</v>
      </c>
      <c r="B180" s="188" t="s">
        <v>63</v>
      </c>
      <c r="D180" s="181">
        <v>24420</v>
      </c>
      <c r="E180" s="186"/>
    </row>
    <row r="181" spans="1:5" ht="15">
      <c r="A181" s="196" t="s">
        <v>821</v>
      </c>
      <c r="B181" s="188" t="s">
        <v>64</v>
      </c>
      <c r="D181" s="181">
        <v>3916</v>
      </c>
      <c r="E181" s="186"/>
    </row>
    <row r="182" spans="1:5" ht="15.75" customHeight="1">
      <c r="A182" s="196" t="s">
        <v>821</v>
      </c>
      <c r="B182" s="188" t="s">
        <v>115</v>
      </c>
      <c r="D182" s="181">
        <v>3600</v>
      </c>
      <c r="E182" s="186"/>
    </row>
    <row r="183" spans="1:5" ht="15">
      <c r="A183" s="196" t="s">
        <v>821</v>
      </c>
      <c r="B183" s="188" t="s">
        <v>116</v>
      </c>
      <c r="D183" s="181">
        <v>23200</v>
      </c>
      <c r="E183" s="186"/>
    </row>
    <row r="184" spans="1:5" ht="15">
      <c r="A184" s="196"/>
      <c r="E184" s="186"/>
    </row>
    <row r="185" spans="1:5" ht="54">
      <c r="A185" s="196"/>
      <c r="B185" s="207" t="s">
        <v>117</v>
      </c>
      <c r="D185" s="185">
        <f>D187</f>
        <v>2243</v>
      </c>
      <c r="E185" s="186"/>
    </row>
    <row r="186" spans="1:5" ht="15.75">
      <c r="A186" s="196"/>
      <c r="B186" s="192"/>
      <c r="D186" s="185"/>
      <c r="E186" s="186"/>
    </row>
    <row r="187" spans="1:5" ht="31.5">
      <c r="A187" s="196"/>
      <c r="B187" s="192" t="s">
        <v>868</v>
      </c>
      <c r="D187" s="185">
        <f>SUM(C190:C191)</f>
        <v>2243</v>
      </c>
      <c r="E187" s="186"/>
    </row>
    <row r="188" spans="1:5" ht="15.75">
      <c r="A188" s="196"/>
      <c r="B188" s="192"/>
      <c r="D188" s="185"/>
      <c r="E188" s="186"/>
    </row>
    <row r="189" spans="1:5" ht="45">
      <c r="A189" s="196"/>
      <c r="B189" s="188" t="s">
        <v>591</v>
      </c>
      <c r="E189" s="186"/>
    </row>
    <row r="190" spans="1:5" ht="30">
      <c r="A190" s="196"/>
      <c r="B190" s="188" t="s">
        <v>639</v>
      </c>
      <c r="C190" s="181">
        <v>1343</v>
      </c>
      <c r="E190" s="186"/>
    </row>
    <row r="191" spans="1:5" ht="30">
      <c r="A191" s="196"/>
      <c r="B191" s="195" t="s">
        <v>640</v>
      </c>
      <c r="C191" s="181">
        <v>900</v>
      </c>
      <c r="E191" s="186"/>
    </row>
    <row r="192" spans="1:5" ht="15">
      <c r="A192" s="196"/>
      <c r="E192" s="186"/>
    </row>
    <row r="193" spans="1:5" ht="18">
      <c r="A193" s="196"/>
      <c r="B193" s="207" t="s">
        <v>118</v>
      </c>
      <c r="D193" s="185">
        <f>D195</f>
        <v>21500</v>
      </c>
      <c r="E193" s="186"/>
    </row>
    <row r="194" spans="1:5" ht="14.25" customHeight="1">
      <c r="A194" s="196"/>
      <c r="B194" s="207"/>
      <c r="D194" s="185"/>
      <c r="E194" s="186"/>
    </row>
    <row r="195" spans="1:5" ht="15.75">
      <c r="A195" s="196"/>
      <c r="B195" s="192" t="s">
        <v>870</v>
      </c>
      <c r="C195" s="190"/>
      <c r="D195" s="185">
        <f>SUM(D197:D206)</f>
        <v>21500</v>
      </c>
      <c r="E195" s="186"/>
    </row>
    <row r="196" spans="1:5" ht="15">
      <c r="A196" s="196"/>
      <c r="B196" s="208"/>
      <c r="C196" s="190"/>
      <c r="E196" s="186"/>
    </row>
    <row r="197" spans="1:5" ht="61.5" customHeight="1">
      <c r="A197" s="196" t="s">
        <v>821</v>
      </c>
      <c r="B197" s="201" t="s">
        <v>399</v>
      </c>
      <c r="D197" s="181">
        <v>3000</v>
      </c>
      <c r="E197" s="186"/>
    </row>
    <row r="198" spans="1:5" ht="30">
      <c r="A198" s="196" t="s">
        <v>821</v>
      </c>
      <c r="B198" s="201" t="s">
        <v>119</v>
      </c>
      <c r="D198" s="181">
        <v>500</v>
      </c>
      <c r="E198" s="186"/>
    </row>
    <row r="199" spans="1:5" ht="45">
      <c r="A199" s="196" t="s">
        <v>821</v>
      </c>
      <c r="B199" s="201" t="s">
        <v>575</v>
      </c>
      <c r="D199" s="181">
        <v>3000</v>
      </c>
      <c r="E199" s="186"/>
    </row>
    <row r="200" spans="1:5" ht="15">
      <c r="A200" s="196" t="s">
        <v>821</v>
      </c>
      <c r="B200" s="201" t="s">
        <v>400</v>
      </c>
      <c r="D200" s="181">
        <v>4000</v>
      </c>
      <c r="E200" s="186"/>
    </row>
    <row r="201" spans="1:5" ht="30">
      <c r="A201" s="196" t="s">
        <v>821</v>
      </c>
      <c r="B201" s="201" t="s">
        <v>401</v>
      </c>
      <c r="D201" s="181">
        <v>3000</v>
      </c>
      <c r="E201" s="186"/>
    </row>
    <row r="202" spans="1:5" ht="15">
      <c r="A202" s="196" t="s">
        <v>821</v>
      </c>
      <c r="B202" s="201" t="s">
        <v>785</v>
      </c>
      <c r="D202" s="181">
        <v>500</v>
      </c>
      <c r="E202" s="186"/>
    </row>
    <row r="203" spans="1:5" ht="45">
      <c r="A203" s="196" t="s">
        <v>821</v>
      </c>
      <c r="B203" s="195" t="s">
        <v>786</v>
      </c>
      <c r="D203" s="181">
        <v>2000</v>
      </c>
      <c r="E203" s="186"/>
    </row>
    <row r="204" spans="1:5" ht="60">
      <c r="A204" s="196" t="s">
        <v>821</v>
      </c>
      <c r="B204" s="195" t="s">
        <v>787</v>
      </c>
      <c r="D204" s="181">
        <v>1500</v>
      </c>
      <c r="E204" s="186"/>
    </row>
    <row r="205" spans="1:5" ht="45">
      <c r="A205" s="196" t="s">
        <v>821</v>
      </c>
      <c r="B205" s="195" t="s">
        <v>788</v>
      </c>
      <c r="D205" s="181">
        <v>3000</v>
      </c>
      <c r="E205" s="186"/>
    </row>
    <row r="206" spans="1:5" ht="30">
      <c r="A206" s="196" t="s">
        <v>821</v>
      </c>
      <c r="B206" s="195" t="s">
        <v>227</v>
      </c>
      <c r="D206" s="181">
        <v>1000</v>
      </c>
      <c r="E206" s="186"/>
    </row>
    <row r="207" spans="1:5" ht="15">
      <c r="A207" s="196"/>
      <c r="B207" s="195"/>
      <c r="E207" s="186"/>
    </row>
    <row r="208" spans="1:5" ht="36">
      <c r="A208" s="196"/>
      <c r="B208" s="180" t="s">
        <v>120</v>
      </c>
      <c r="D208" s="185">
        <f>SUM(D214,D218+D245)</f>
        <v>208224</v>
      </c>
      <c r="E208" s="186"/>
    </row>
    <row r="209" spans="1:5" ht="18">
      <c r="A209" s="196"/>
      <c r="B209" s="180"/>
      <c r="D209" s="185"/>
      <c r="E209" s="186"/>
    </row>
    <row r="210" spans="1:5" ht="15.75">
      <c r="A210" s="196"/>
      <c r="B210" s="188" t="s">
        <v>629</v>
      </c>
      <c r="D210" s="185"/>
      <c r="E210" s="186"/>
    </row>
    <row r="211" spans="1:5" ht="15.75">
      <c r="A211" s="196"/>
      <c r="B211" s="189" t="s">
        <v>30</v>
      </c>
      <c r="C211" s="205">
        <v>187224</v>
      </c>
      <c r="D211" s="185"/>
      <c r="E211" s="186"/>
    </row>
    <row r="212" spans="1:5" ht="15.75">
      <c r="A212" s="196"/>
      <c r="B212" s="189" t="s">
        <v>31</v>
      </c>
      <c r="C212" s="205">
        <v>21000</v>
      </c>
      <c r="D212" s="185"/>
      <c r="E212" s="186"/>
    </row>
    <row r="213" spans="1:5" ht="18">
      <c r="A213" s="196"/>
      <c r="B213" s="180"/>
      <c r="D213" s="185"/>
      <c r="E213" s="186"/>
    </row>
    <row r="214" spans="1:5" ht="15.75">
      <c r="A214" s="196"/>
      <c r="B214" s="179" t="s">
        <v>872</v>
      </c>
      <c r="D214" s="185">
        <f>SUM(D216:D216)</f>
        <v>11000</v>
      </c>
      <c r="E214" s="186"/>
    </row>
    <row r="215" spans="1:5" ht="18">
      <c r="A215" s="196"/>
      <c r="B215" s="180"/>
      <c r="D215" s="185"/>
      <c r="E215" s="186"/>
    </row>
    <row r="216" spans="1:5" ht="30">
      <c r="A216" s="196" t="s">
        <v>821</v>
      </c>
      <c r="B216" s="195" t="s">
        <v>121</v>
      </c>
      <c r="D216" s="181">
        <v>11000</v>
      </c>
      <c r="E216" s="186"/>
    </row>
    <row r="217" spans="1:5" ht="15">
      <c r="A217" s="196"/>
      <c r="B217" s="195"/>
      <c r="E217" s="186"/>
    </row>
    <row r="218" spans="1:5" ht="15.75">
      <c r="A218" s="196"/>
      <c r="B218" s="179" t="s">
        <v>873</v>
      </c>
      <c r="D218" s="185">
        <f>SUM(D220:D243)</f>
        <v>177224</v>
      </c>
      <c r="E218" s="186"/>
    </row>
    <row r="219" spans="1:5" ht="15.75">
      <c r="A219" s="196"/>
      <c r="B219" s="179"/>
      <c r="E219" s="186"/>
    </row>
    <row r="220" spans="1:5" ht="15">
      <c r="A220" s="196" t="s">
        <v>821</v>
      </c>
      <c r="B220" s="195" t="s">
        <v>122</v>
      </c>
      <c r="D220" s="181">
        <v>3500</v>
      </c>
      <c r="E220" s="186"/>
    </row>
    <row r="221" spans="1:5" ht="15">
      <c r="A221" s="196" t="s">
        <v>821</v>
      </c>
      <c r="B221" s="195" t="s">
        <v>123</v>
      </c>
      <c r="D221" s="181">
        <v>500</v>
      </c>
      <c r="E221" s="186"/>
    </row>
    <row r="222" spans="1:5" ht="30">
      <c r="A222" s="196" t="s">
        <v>821</v>
      </c>
      <c r="B222" s="195" t="s">
        <v>642</v>
      </c>
      <c r="D222" s="181">
        <v>4800</v>
      </c>
      <c r="E222" s="186"/>
    </row>
    <row r="223" spans="1:5" ht="30">
      <c r="A223" s="196" t="s">
        <v>821</v>
      </c>
      <c r="B223" s="195" t="s">
        <v>643</v>
      </c>
      <c r="D223" s="181">
        <v>16200</v>
      </c>
      <c r="E223" s="186"/>
    </row>
    <row r="224" spans="1:5" ht="105">
      <c r="A224" s="196" t="s">
        <v>821</v>
      </c>
      <c r="B224" s="238" t="s">
        <v>585</v>
      </c>
      <c r="D224" s="181">
        <v>40000</v>
      </c>
      <c r="E224" s="186"/>
    </row>
    <row r="225" spans="1:5" ht="15">
      <c r="A225" s="196" t="s">
        <v>821</v>
      </c>
      <c r="B225" s="195" t="s">
        <v>652</v>
      </c>
      <c r="D225" s="181">
        <v>2000</v>
      </c>
      <c r="E225" s="186"/>
    </row>
    <row r="226" spans="1:5" ht="13.5" customHeight="1">
      <c r="A226" s="196" t="s">
        <v>821</v>
      </c>
      <c r="B226" s="195" t="s">
        <v>653</v>
      </c>
      <c r="D226" s="181">
        <v>2000</v>
      </c>
      <c r="E226" s="186"/>
    </row>
    <row r="227" spans="1:5" ht="17.25" customHeight="1">
      <c r="A227" s="196" t="s">
        <v>821</v>
      </c>
      <c r="B227" s="195" t="s">
        <v>654</v>
      </c>
      <c r="D227" s="181">
        <v>2000</v>
      </c>
      <c r="E227" s="186"/>
    </row>
    <row r="228" spans="1:5" ht="15">
      <c r="A228" s="196" t="s">
        <v>821</v>
      </c>
      <c r="B228" s="195" t="s">
        <v>656</v>
      </c>
      <c r="D228" s="181">
        <v>2000</v>
      </c>
      <c r="E228" s="186"/>
    </row>
    <row r="229" spans="1:5" ht="15">
      <c r="A229" s="196" t="s">
        <v>821</v>
      </c>
      <c r="B229" s="195" t="s">
        <v>124</v>
      </c>
      <c r="D229" s="181">
        <v>9000</v>
      </c>
      <c r="E229" s="186"/>
    </row>
    <row r="230" spans="1:5" ht="15">
      <c r="A230" s="196" t="s">
        <v>821</v>
      </c>
      <c r="B230" s="195" t="s">
        <v>125</v>
      </c>
      <c r="D230" s="181">
        <v>7000</v>
      </c>
      <c r="E230" s="186"/>
    </row>
    <row r="231" spans="1:5" ht="30">
      <c r="A231" s="196" t="s">
        <v>821</v>
      </c>
      <c r="B231" s="195" t="s">
        <v>641</v>
      </c>
      <c r="D231" s="181">
        <v>21024</v>
      </c>
      <c r="E231" s="186"/>
    </row>
    <row r="232" spans="1:5" ht="60">
      <c r="A232" s="196" t="s">
        <v>821</v>
      </c>
      <c r="B232" s="195" t="s">
        <v>655</v>
      </c>
      <c r="D232" s="181">
        <v>5500</v>
      </c>
      <c r="E232" s="186"/>
    </row>
    <row r="233" spans="1:5" ht="15">
      <c r="A233" s="196" t="s">
        <v>821</v>
      </c>
      <c r="B233" s="195" t="s">
        <v>126</v>
      </c>
      <c r="D233" s="181">
        <v>2000</v>
      </c>
      <c r="E233" s="186"/>
    </row>
    <row r="234" spans="1:5" ht="30.75" customHeight="1">
      <c r="A234" s="196" t="s">
        <v>821</v>
      </c>
      <c r="B234" s="195" t="s">
        <v>645</v>
      </c>
      <c r="D234" s="181">
        <v>4000</v>
      </c>
      <c r="E234" s="186"/>
    </row>
    <row r="235" spans="1:5" ht="15">
      <c r="A235" s="196" t="s">
        <v>821</v>
      </c>
      <c r="B235" s="188" t="s">
        <v>646</v>
      </c>
      <c r="D235" s="181">
        <v>8200</v>
      </c>
      <c r="E235" s="186"/>
    </row>
    <row r="236" spans="1:5" ht="30.75">
      <c r="A236" s="196" t="s">
        <v>821</v>
      </c>
      <c r="B236" s="195" t="s">
        <v>648</v>
      </c>
      <c r="D236" s="181">
        <v>8000</v>
      </c>
      <c r="E236" s="186"/>
    </row>
    <row r="237" spans="1:5" ht="45">
      <c r="A237" s="196" t="s">
        <v>821</v>
      </c>
      <c r="B237" s="195" t="s">
        <v>647</v>
      </c>
      <c r="D237" s="181">
        <v>6500</v>
      </c>
      <c r="E237" s="186"/>
    </row>
    <row r="238" spans="1:5" ht="30.75">
      <c r="A238" s="196" t="s">
        <v>821</v>
      </c>
      <c r="B238" s="195" t="s">
        <v>789</v>
      </c>
      <c r="D238" s="181">
        <v>13000</v>
      </c>
      <c r="E238" s="186"/>
    </row>
    <row r="239" spans="1:5" ht="33" customHeight="1">
      <c r="A239" s="196" t="s">
        <v>821</v>
      </c>
      <c r="B239" s="195" t="s">
        <v>649</v>
      </c>
      <c r="D239" s="181">
        <v>1500</v>
      </c>
      <c r="E239" s="186"/>
    </row>
    <row r="240" spans="1:5" ht="31.5" customHeight="1">
      <c r="A240" s="196" t="s">
        <v>821</v>
      </c>
      <c r="B240" s="195" t="s">
        <v>650</v>
      </c>
      <c r="D240" s="181">
        <v>3000</v>
      </c>
      <c r="E240" s="186"/>
    </row>
    <row r="241" spans="1:5" ht="31.5" customHeight="1">
      <c r="A241" s="196" t="s">
        <v>821</v>
      </c>
      <c r="B241" s="195" t="s">
        <v>651</v>
      </c>
      <c r="D241" s="181">
        <v>3000</v>
      </c>
      <c r="E241" s="186"/>
    </row>
    <row r="242" spans="1:5" ht="15">
      <c r="A242" s="196" t="s">
        <v>821</v>
      </c>
      <c r="B242" s="195" t="s">
        <v>108</v>
      </c>
      <c r="D242" s="181">
        <v>500</v>
      </c>
      <c r="E242" s="186"/>
    </row>
    <row r="243" spans="1:5" ht="75">
      <c r="A243" s="196" t="s">
        <v>821</v>
      </c>
      <c r="B243" s="188" t="s">
        <v>644</v>
      </c>
      <c r="D243" s="181">
        <v>12000</v>
      </c>
      <c r="E243" s="186"/>
    </row>
    <row r="244" spans="1:5" ht="15">
      <c r="A244" s="196"/>
      <c r="E244" s="186"/>
    </row>
    <row r="245" spans="1:5" ht="15.75">
      <c r="A245" s="196"/>
      <c r="B245" s="179" t="s">
        <v>496</v>
      </c>
      <c r="D245" s="185">
        <f>SUM(D247:D247)</f>
        <v>20000</v>
      </c>
      <c r="E245" s="186"/>
    </row>
    <row r="246" spans="1:5" ht="18">
      <c r="A246" s="196"/>
      <c r="B246" s="180"/>
      <c r="D246" s="185"/>
      <c r="E246" s="186"/>
    </row>
    <row r="247" spans="1:5" ht="30">
      <c r="A247" s="196" t="s">
        <v>821</v>
      </c>
      <c r="B247" s="195" t="s">
        <v>490</v>
      </c>
      <c r="D247" s="181">
        <v>20000</v>
      </c>
      <c r="E247" s="186"/>
    </row>
    <row r="248" spans="1:5" ht="12.75" customHeight="1">
      <c r="A248" s="196"/>
      <c r="E248" s="186"/>
    </row>
    <row r="249" spans="1:5" ht="18">
      <c r="A249" s="196"/>
      <c r="B249" s="180" t="s">
        <v>129</v>
      </c>
      <c r="D249" s="185">
        <f>SUM(D251,D255)</f>
        <v>257500</v>
      </c>
      <c r="E249" s="186"/>
    </row>
    <row r="250" spans="1:5" ht="15.75">
      <c r="A250" s="196"/>
      <c r="B250" s="179"/>
      <c r="D250" s="185"/>
      <c r="E250" s="186"/>
    </row>
    <row r="251" spans="1:5" ht="31.5">
      <c r="A251" s="196"/>
      <c r="B251" s="179" t="s">
        <v>130</v>
      </c>
      <c r="D251" s="185">
        <f>SUM(D253)</f>
        <v>180000</v>
      </c>
      <c r="E251" s="186"/>
    </row>
    <row r="252" spans="1:5" ht="15.75">
      <c r="A252" s="196"/>
      <c r="B252" s="179"/>
      <c r="D252" s="185"/>
      <c r="E252" s="186"/>
    </row>
    <row r="253" spans="1:5" ht="30.75" customHeight="1">
      <c r="A253" s="196" t="s">
        <v>821</v>
      </c>
      <c r="B253" s="195" t="s">
        <v>225</v>
      </c>
      <c r="D253" s="181">
        <v>180000</v>
      </c>
      <c r="E253" s="186"/>
    </row>
    <row r="254" spans="1:5" ht="18.75" customHeight="1">
      <c r="A254" s="196"/>
      <c r="B254" s="195"/>
      <c r="E254" s="186"/>
    </row>
    <row r="255" spans="1:5" ht="47.25" customHeight="1">
      <c r="A255" s="196"/>
      <c r="B255" s="179" t="s">
        <v>945</v>
      </c>
      <c r="D255" s="185">
        <f>SUM(D257:D257)</f>
        <v>77500</v>
      </c>
      <c r="E255" s="186"/>
    </row>
    <row r="256" spans="1:5" ht="15.75">
      <c r="A256" s="196"/>
      <c r="B256" s="179"/>
      <c r="E256" s="186"/>
    </row>
    <row r="257" spans="1:5" ht="15">
      <c r="A257" s="196" t="s">
        <v>821</v>
      </c>
      <c r="B257" s="188" t="s">
        <v>131</v>
      </c>
      <c r="D257" s="181">
        <v>77500</v>
      </c>
      <c r="E257" s="186"/>
    </row>
    <row r="258" spans="1:5" ht="15">
      <c r="A258" s="196"/>
      <c r="E258" s="186"/>
    </row>
    <row r="259" spans="1:5" ht="18">
      <c r="A259" s="196"/>
      <c r="B259" s="180" t="s">
        <v>132</v>
      </c>
      <c r="D259" s="185">
        <f>D261</f>
        <v>50000</v>
      </c>
      <c r="E259" s="186"/>
    </row>
    <row r="260" spans="1:5" ht="18">
      <c r="A260" s="196"/>
      <c r="B260" s="180"/>
      <c r="D260" s="185"/>
      <c r="E260" s="186"/>
    </row>
    <row r="261" spans="1:5" ht="15.75">
      <c r="A261" s="196"/>
      <c r="B261" s="179" t="s">
        <v>947</v>
      </c>
      <c r="D261" s="185">
        <f>SUM(D263)</f>
        <v>50000</v>
      </c>
      <c r="E261" s="186"/>
    </row>
    <row r="262" spans="1:5" ht="15.75">
      <c r="A262" s="196"/>
      <c r="B262" s="179"/>
      <c r="D262" s="185"/>
      <c r="E262" s="186"/>
    </row>
    <row r="263" spans="1:5" ht="15">
      <c r="A263" s="196" t="s">
        <v>821</v>
      </c>
      <c r="B263" s="188" t="s">
        <v>133</v>
      </c>
      <c r="D263" s="181">
        <v>50000</v>
      </c>
      <c r="E263" s="186"/>
    </row>
    <row r="264" spans="1:5" ht="15">
      <c r="A264" s="196"/>
      <c r="E264" s="186"/>
    </row>
    <row r="265" spans="1:5" ht="18">
      <c r="A265" s="196"/>
      <c r="B265" s="180" t="s">
        <v>134</v>
      </c>
      <c r="D265" s="185">
        <f>SUM(D269,D312,D322,D350,D377,D386,D410,D417)</f>
        <v>10127716</v>
      </c>
      <c r="E265" s="186"/>
    </row>
    <row r="266" spans="1:5" ht="18">
      <c r="A266" s="196"/>
      <c r="B266" s="180"/>
      <c r="D266" s="185"/>
      <c r="E266" s="186"/>
    </row>
    <row r="267" spans="1:5" ht="15">
      <c r="A267" s="196"/>
      <c r="B267" s="201" t="s">
        <v>135</v>
      </c>
      <c r="E267" s="186"/>
    </row>
    <row r="268" spans="1:5" ht="15">
      <c r="A268" s="196"/>
      <c r="E268" s="186"/>
    </row>
    <row r="269" spans="1:5" ht="15.75">
      <c r="A269" s="196"/>
      <c r="B269" s="179" t="s">
        <v>208</v>
      </c>
      <c r="D269" s="185">
        <f>SUM(D271:D311)</f>
        <v>5320582</v>
      </c>
      <c r="E269" s="186"/>
    </row>
    <row r="270" spans="1:5" ht="15.75">
      <c r="A270" s="196"/>
      <c r="B270" s="179"/>
      <c r="D270" s="185"/>
      <c r="E270" s="186"/>
    </row>
    <row r="271" spans="1:5" ht="45">
      <c r="A271" s="196" t="s">
        <v>821</v>
      </c>
      <c r="B271" s="188" t="s">
        <v>209</v>
      </c>
      <c r="D271" s="181">
        <v>30971</v>
      </c>
      <c r="E271" s="186"/>
    </row>
    <row r="272" spans="1:5" ht="60">
      <c r="A272" s="196" t="s">
        <v>821</v>
      </c>
      <c r="B272" s="188" t="s">
        <v>210</v>
      </c>
      <c r="D272" s="181">
        <v>149736</v>
      </c>
      <c r="E272" s="186"/>
    </row>
    <row r="273" spans="1:5" ht="30">
      <c r="A273" s="196" t="s">
        <v>821</v>
      </c>
      <c r="B273" s="188" t="s">
        <v>76</v>
      </c>
      <c r="D273" s="181">
        <v>8050</v>
      </c>
      <c r="E273" s="186"/>
    </row>
    <row r="274" spans="1:5" ht="15">
      <c r="A274" s="196" t="s">
        <v>821</v>
      </c>
      <c r="B274" s="195" t="s">
        <v>211</v>
      </c>
      <c r="D274" s="181">
        <v>3106891</v>
      </c>
      <c r="E274" s="186"/>
    </row>
    <row r="275" spans="1:5" ht="15">
      <c r="A275" s="196" t="s">
        <v>821</v>
      </c>
      <c r="B275" s="195" t="s">
        <v>212</v>
      </c>
      <c r="D275" s="181">
        <v>246277</v>
      </c>
      <c r="E275" s="186"/>
    </row>
    <row r="276" spans="1:5" ht="15">
      <c r="A276" s="196" t="s">
        <v>821</v>
      </c>
      <c r="B276" s="195" t="s">
        <v>122</v>
      </c>
      <c r="D276" s="181">
        <v>510872</v>
      </c>
      <c r="E276" s="186"/>
    </row>
    <row r="277" spans="1:5" ht="15">
      <c r="A277" s="196" t="s">
        <v>821</v>
      </c>
      <c r="B277" s="195" t="s">
        <v>123</v>
      </c>
      <c r="D277" s="181">
        <v>81644</v>
      </c>
      <c r="E277" s="186"/>
    </row>
    <row r="278" spans="1:5" ht="30">
      <c r="A278" s="196" t="s">
        <v>821</v>
      </c>
      <c r="B278" s="195" t="s">
        <v>790</v>
      </c>
      <c r="D278" s="181">
        <v>1180</v>
      </c>
      <c r="E278" s="186"/>
    </row>
    <row r="279" spans="1:5" ht="30">
      <c r="A279" s="196" t="s">
        <v>821</v>
      </c>
      <c r="B279" s="195" t="s">
        <v>213</v>
      </c>
      <c r="D279" s="181">
        <v>171690</v>
      </c>
      <c r="E279" s="186"/>
    </row>
    <row r="280" spans="1:5" ht="15">
      <c r="A280" s="196" t="s">
        <v>821</v>
      </c>
      <c r="B280" s="188" t="s">
        <v>214</v>
      </c>
      <c r="D280" s="181">
        <v>15790</v>
      </c>
      <c r="E280" s="186"/>
    </row>
    <row r="281" spans="1:5" ht="15">
      <c r="A281" s="196" t="s">
        <v>821</v>
      </c>
      <c r="B281" s="188" t="s">
        <v>215</v>
      </c>
      <c r="D281" s="181">
        <v>82700</v>
      </c>
      <c r="E281" s="186"/>
    </row>
    <row r="282" spans="1:5" ht="15">
      <c r="A282" s="196" t="s">
        <v>821</v>
      </c>
      <c r="B282" s="188" t="s">
        <v>216</v>
      </c>
      <c r="D282" s="181">
        <v>8250</v>
      </c>
      <c r="E282" s="186"/>
    </row>
    <row r="283" spans="1:5" ht="45">
      <c r="A283" s="196" t="s">
        <v>821</v>
      </c>
      <c r="B283" s="195" t="s">
        <v>217</v>
      </c>
      <c r="D283" s="209">
        <v>37000</v>
      </c>
      <c r="E283" s="186"/>
    </row>
    <row r="284" spans="1:5" ht="15">
      <c r="A284" s="196"/>
      <c r="B284" s="195" t="s">
        <v>218</v>
      </c>
      <c r="D284" s="209">
        <v>5000</v>
      </c>
      <c r="E284" s="186"/>
    </row>
    <row r="285" spans="1:5" ht="15">
      <c r="A285" s="196"/>
      <c r="B285" s="195" t="s">
        <v>219</v>
      </c>
      <c r="D285" s="209">
        <v>5000</v>
      </c>
      <c r="E285" s="186"/>
    </row>
    <row r="286" spans="1:5" ht="15">
      <c r="A286" s="196"/>
      <c r="B286" s="195" t="s">
        <v>220</v>
      </c>
      <c r="D286" s="181">
        <v>25000</v>
      </c>
      <c r="E286" s="186"/>
    </row>
    <row r="287" spans="1:5" ht="15">
      <c r="A287" s="196"/>
      <c r="B287" s="195" t="s">
        <v>221</v>
      </c>
      <c r="D287" s="181">
        <v>10000</v>
      </c>
      <c r="E287" s="186"/>
    </row>
    <row r="288" spans="1:5" ht="15">
      <c r="A288" s="196"/>
      <c r="B288" s="195" t="s">
        <v>222</v>
      </c>
      <c r="D288" s="181">
        <v>7000</v>
      </c>
      <c r="E288" s="186"/>
    </row>
    <row r="289" spans="1:5" ht="15">
      <c r="A289" s="196"/>
      <c r="B289" s="195" t="s">
        <v>223</v>
      </c>
      <c r="D289" s="181">
        <v>3000</v>
      </c>
      <c r="E289" s="186"/>
    </row>
    <row r="290" spans="1:5" ht="15">
      <c r="A290" s="196"/>
      <c r="B290" s="195" t="s">
        <v>370</v>
      </c>
      <c r="D290" s="181">
        <v>4000</v>
      </c>
      <c r="E290" s="186"/>
    </row>
    <row r="291" spans="1:5" ht="15">
      <c r="A291" s="196" t="s">
        <v>821</v>
      </c>
      <c r="B291" s="195" t="s">
        <v>371</v>
      </c>
      <c r="D291" s="181">
        <v>31900</v>
      </c>
      <c r="E291" s="186"/>
    </row>
    <row r="292" spans="1:5" ht="45">
      <c r="A292" s="196" t="s">
        <v>821</v>
      </c>
      <c r="B292" s="195" t="s">
        <v>224</v>
      </c>
      <c r="D292" s="181">
        <v>28620</v>
      </c>
      <c r="E292" s="186"/>
    </row>
    <row r="293" spans="1:5" ht="15">
      <c r="A293" s="196" t="s">
        <v>821</v>
      </c>
      <c r="B293" s="195" t="s">
        <v>226</v>
      </c>
      <c r="D293" s="181">
        <v>6480</v>
      </c>
      <c r="E293" s="186"/>
    </row>
    <row r="294" spans="1:5" ht="30">
      <c r="A294" s="196" t="s">
        <v>821</v>
      </c>
      <c r="B294" s="195" t="s">
        <v>227</v>
      </c>
      <c r="D294" s="181">
        <v>850</v>
      </c>
      <c r="E294" s="186"/>
    </row>
    <row r="295" spans="1:5" ht="30">
      <c r="A295" s="196" t="s">
        <v>821</v>
      </c>
      <c r="B295" s="195" t="s">
        <v>228</v>
      </c>
      <c r="D295" s="181">
        <v>13160</v>
      </c>
      <c r="E295" s="186"/>
    </row>
    <row r="296" spans="1:5" ht="15">
      <c r="A296" s="196" t="s">
        <v>821</v>
      </c>
      <c r="B296" s="195" t="s">
        <v>372</v>
      </c>
      <c r="D296" s="181">
        <v>2600</v>
      </c>
      <c r="E296" s="186"/>
    </row>
    <row r="297" spans="1:5" ht="15">
      <c r="A297" s="196" t="s">
        <v>821</v>
      </c>
      <c r="B297" s="188" t="s">
        <v>229</v>
      </c>
      <c r="D297" s="181">
        <v>6750</v>
      </c>
      <c r="E297" s="186"/>
    </row>
    <row r="298" spans="1:5" ht="15">
      <c r="A298" s="196" t="s">
        <v>821</v>
      </c>
      <c r="B298" s="188" t="s">
        <v>230</v>
      </c>
      <c r="D298" s="181">
        <v>6730</v>
      </c>
      <c r="E298" s="186"/>
    </row>
    <row r="299" spans="1:5" ht="15">
      <c r="A299" s="196" t="s">
        <v>821</v>
      </c>
      <c r="B299" s="188" t="s">
        <v>373</v>
      </c>
      <c r="D299" s="181">
        <v>500</v>
      </c>
      <c r="E299" s="186"/>
    </row>
    <row r="300" spans="1:5" ht="30">
      <c r="A300" s="196" t="s">
        <v>821</v>
      </c>
      <c r="B300" s="188" t="s">
        <v>374</v>
      </c>
      <c r="D300" s="181">
        <v>2450</v>
      </c>
      <c r="E300" s="186"/>
    </row>
    <row r="301" spans="1:5" ht="30">
      <c r="A301" s="196" t="s">
        <v>821</v>
      </c>
      <c r="B301" s="188" t="s">
        <v>231</v>
      </c>
      <c r="D301" s="181">
        <v>7200</v>
      </c>
      <c r="E301" s="186"/>
    </row>
    <row r="302" spans="1:5" ht="15">
      <c r="A302" s="196" t="s">
        <v>821</v>
      </c>
      <c r="B302" s="188" t="s">
        <v>232</v>
      </c>
      <c r="D302" s="181">
        <v>179231</v>
      </c>
      <c r="E302" s="186"/>
    </row>
    <row r="303" spans="1:6" ht="30">
      <c r="A303" s="196" t="s">
        <v>821</v>
      </c>
      <c r="B303" s="188" t="s">
        <v>233</v>
      </c>
      <c r="D303" s="181">
        <v>4000</v>
      </c>
      <c r="E303" s="186"/>
      <c r="F303" s="210"/>
    </row>
    <row r="304" spans="1:5" ht="15">
      <c r="A304" s="196" t="s">
        <v>821</v>
      </c>
      <c r="B304" s="188" t="s">
        <v>234</v>
      </c>
      <c r="D304" s="181">
        <v>2000</v>
      </c>
      <c r="E304" s="186"/>
    </row>
    <row r="305" spans="1:5" ht="15">
      <c r="A305" s="196" t="s">
        <v>821</v>
      </c>
      <c r="B305" s="188" t="s">
        <v>229</v>
      </c>
      <c r="D305" s="181">
        <v>500</v>
      </c>
      <c r="E305" s="186"/>
    </row>
    <row r="306" spans="1:5" ht="15">
      <c r="A306" s="196" t="s">
        <v>821</v>
      </c>
      <c r="B306" s="188" t="s">
        <v>235</v>
      </c>
      <c r="D306" s="181">
        <v>1000</v>
      </c>
      <c r="E306" s="186"/>
    </row>
    <row r="307" spans="1:5" ht="31.5">
      <c r="A307" s="196" t="s">
        <v>821</v>
      </c>
      <c r="B307" s="188" t="s">
        <v>791</v>
      </c>
      <c r="D307" s="209">
        <f>C309+C310</f>
        <v>507560</v>
      </c>
      <c r="E307" s="186"/>
    </row>
    <row r="308" spans="1:5" ht="15">
      <c r="A308" s="196"/>
      <c r="B308" s="188" t="s">
        <v>510</v>
      </c>
      <c r="D308" s="209"/>
      <c r="E308" s="186"/>
    </row>
    <row r="309" spans="1:5" ht="15">
      <c r="A309" s="196"/>
      <c r="B309" s="188" t="s">
        <v>375</v>
      </c>
      <c r="C309" s="181">
        <v>178500</v>
      </c>
      <c r="D309" s="209"/>
      <c r="E309" s="186"/>
    </row>
    <row r="310" spans="1:5" ht="15">
      <c r="A310" s="196"/>
      <c r="B310" s="188" t="s">
        <v>33</v>
      </c>
      <c r="C310" s="181">
        <v>329060</v>
      </c>
      <c r="D310" s="209"/>
      <c r="E310" s="186"/>
    </row>
    <row r="311" spans="1:5" ht="30.75">
      <c r="A311" s="196" t="s">
        <v>821</v>
      </c>
      <c r="B311" s="195" t="s">
        <v>566</v>
      </c>
      <c r="D311" s="181">
        <v>9000</v>
      </c>
      <c r="E311" s="186"/>
    </row>
    <row r="312" spans="1:5" ht="15.75">
      <c r="A312" s="196"/>
      <c r="B312" s="192" t="s">
        <v>950</v>
      </c>
      <c r="D312" s="185">
        <f>SUM(D314:D320)</f>
        <v>160234</v>
      </c>
      <c r="E312" s="186"/>
    </row>
    <row r="313" spans="1:5" ht="15.75">
      <c r="A313" s="196"/>
      <c r="B313" s="192"/>
      <c r="D313" s="185"/>
      <c r="E313" s="186"/>
    </row>
    <row r="314" spans="1:5" ht="45">
      <c r="A314" s="196" t="s">
        <v>821</v>
      </c>
      <c r="B314" s="195" t="s">
        <v>568</v>
      </c>
      <c r="D314" s="181">
        <v>11305</v>
      </c>
      <c r="E314" s="186"/>
    </row>
    <row r="315" spans="1:5" ht="30">
      <c r="A315" s="196" t="s">
        <v>821</v>
      </c>
      <c r="B315" s="195" t="s">
        <v>236</v>
      </c>
      <c r="D315" s="181">
        <v>5914</v>
      </c>
      <c r="E315" s="186"/>
    </row>
    <row r="316" spans="1:5" ht="15">
      <c r="A316" s="236" t="s">
        <v>821</v>
      </c>
      <c r="B316" s="195" t="s">
        <v>237</v>
      </c>
      <c r="D316" s="181">
        <v>108031</v>
      </c>
      <c r="E316" s="186"/>
    </row>
    <row r="317" spans="1:5" ht="15">
      <c r="A317" s="236" t="s">
        <v>821</v>
      </c>
      <c r="B317" s="195" t="s">
        <v>238</v>
      </c>
      <c r="D317" s="181">
        <v>8103</v>
      </c>
      <c r="E317" s="186"/>
    </row>
    <row r="318" spans="1:5" ht="15">
      <c r="A318" s="196" t="s">
        <v>821</v>
      </c>
      <c r="B318" s="188" t="s">
        <v>239</v>
      </c>
      <c r="D318" s="181">
        <v>17931</v>
      </c>
      <c r="E318" s="186"/>
    </row>
    <row r="319" spans="1:5" ht="15">
      <c r="A319" s="196" t="s">
        <v>821</v>
      </c>
      <c r="B319" s="188" t="s">
        <v>64</v>
      </c>
      <c r="D319" s="181">
        <v>2887</v>
      </c>
      <c r="E319" s="186"/>
    </row>
    <row r="320" spans="1:5" ht="15">
      <c r="A320" s="196" t="s">
        <v>821</v>
      </c>
      <c r="B320" s="188" t="s">
        <v>241</v>
      </c>
      <c r="D320" s="181">
        <v>6063</v>
      </c>
      <c r="E320" s="186"/>
    </row>
    <row r="321" spans="1:5" ht="15">
      <c r="A321" s="196"/>
      <c r="E321" s="186"/>
    </row>
    <row r="322" spans="1:5" ht="15.75">
      <c r="A322" s="196"/>
      <c r="B322" s="192" t="s">
        <v>242</v>
      </c>
      <c r="D322" s="185">
        <f>SUM(D324:D348)</f>
        <v>1186388</v>
      </c>
      <c r="E322" s="186"/>
    </row>
    <row r="323" spans="1:5" ht="15.75">
      <c r="A323" s="196"/>
      <c r="B323" s="192"/>
      <c r="D323" s="185"/>
      <c r="E323" s="186"/>
    </row>
    <row r="324" spans="1:5" ht="15">
      <c r="A324" s="196" t="s">
        <v>821</v>
      </c>
      <c r="B324" s="195" t="s">
        <v>243</v>
      </c>
      <c r="D324" s="181">
        <v>760</v>
      </c>
      <c r="E324" s="186"/>
    </row>
    <row r="325" spans="1:5" ht="15">
      <c r="A325" s="236" t="s">
        <v>821</v>
      </c>
      <c r="B325" s="195" t="s">
        <v>237</v>
      </c>
      <c r="D325" s="181">
        <v>427171</v>
      </c>
      <c r="E325" s="186"/>
    </row>
    <row r="326" spans="1:5" ht="15">
      <c r="A326" s="236" t="s">
        <v>821</v>
      </c>
      <c r="B326" s="195" t="s">
        <v>238</v>
      </c>
      <c r="D326" s="181">
        <v>30199</v>
      </c>
      <c r="E326" s="186"/>
    </row>
    <row r="327" spans="1:5" ht="15">
      <c r="A327" s="236" t="s">
        <v>821</v>
      </c>
      <c r="B327" s="195" t="s">
        <v>122</v>
      </c>
      <c r="D327" s="181">
        <v>66833</v>
      </c>
      <c r="E327" s="186"/>
    </row>
    <row r="328" spans="1:5" ht="15">
      <c r="A328" s="236" t="s">
        <v>821</v>
      </c>
      <c r="B328" s="195" t="s">
        <v>244</v>
      </c>
      <c r="D328" s="181">
        <v>10592</v>
      </c>
      <c r="E328" s="186"/>
    </row>
    <row r="329" spans="1:5" ht="30">
      <c r="A329" s="196" t="s">
        <v>821</v>
      </c>
      <c r="B329" s="195" t="s">
        <v>245</v>
      </c>
      <c r="D329" s="181">
        <v>1300</v>
      </c>
      <c r="E329" s="186"/>
    </row>
    <row r="330" spans="1:5" ht="31.5" customHeight="1">
      <c r="A330" s="196" t="s">
        <v>821</v>
      </c>
      <c r="B330" s="195" t="s">
        <v>213</v>
      </c>
      <c r="D330" s="181">
        <v>13800</v>
      </c>
      <c r="E330" s="186"/>
    </row>
    <row r="331" spans="1:5" ht="15">
      <c r="A331" s="196" t="s">
        <v>821</v>
      </c>
      <c r="B331" s="188" t="s">
        <v>214</v>
      </c>
      <c r="D331" s="181">
        <v>2000</v>
      </c>
      <c r="E331" s="186"/>
    </row>
    <row r="332" spans="1:5" ht="15">
      <c r="A332" s="196" t="s">
        <v>821</v>
      </c>
      <c r="B332" s="188" t="s">
        <v>215</v>
      </c>
      <c r="D332" s="181">
        <v>41000</v>
      </c>
      <c r="E332" s="186"/>
    </row>
    <row r="333" spans="1:5" ht="30">
      <c r="A333" s="196" t="s">
        <v>821</v>
      </c>
      <c r="B333" s="195" t="s">
        <v>246</v>
      </c>
      <c r="D333" s="181">
        <v>2000</v>
      </c>
      <c r="E333" s="186"/>
    </row>
    <row r="334" spans="1:5" ht="15">
      <c r="A334" s="196" t="s">
        <v>821</v>
      </c>
      <c r="B334" s="195" t="s">
        <v>216</v>
      </c>
      <c r="D334" s="181">
        <v>1200</v>
      </c>
      <c r="E334" s="186"/>
    </row>
    <row r="335" spans="1:5" ht="45">
      <c r="A335" s="196" t="s">
        <v>821</v>
      </c>
      <c r="B335" s="195" t="s">
        <v>792</v>
      </c>
      <c r="D335" s="181">
        <v>3500</v>
      </c>
      <c r="E335" s="186"/>
    </row>
    <row r="336" spans="1:5" ht="15">
      <c r="A336" s="196" t="s">
        <v>821</v>
      </c>
      <c r="B336" s="195" t="s">
        <v>105</v>
      </c>
      <c r="D336" s="181">
        <v>100</v>
      </c>
      <c r="E336" s="186"/>
    </row>
    <row r="337" spans="1:5" ht="30">
      <c r="A337" s="196" t="s">
        <v>821</v>
      </c>
      <c r="B337" s="195" t="s">
        <v>228</v>
      </c>
      <c r="D337" s="181">
        <v>1000</v>
      </c>
      <c r="E337" s="186"/>
    </row>
    <row r="338" spans="1:5" ht="15">
      <c r="A338" s="236" t="s">
        <v>821</v>
      </c>
      <c r="B338" s="188" t="s">
        <v>229</v>
      </c>
      <c r="D338" s="181">
        <v>200</v>
      </c>
      <c r="E338" s="186"/>
    </row>
    <row r="339" spans="1:5" ht="15">
      <c r="A339" s="236" t="s">
        <v>821</v>
      </c>
      <c r="B339" s="195" t="s">
        <v>230</v>
      </c>
      <c r="D339" s="181">
        <v>400</v>
      </c>
      <c r="E339" s="186"/>
    </row>
    <row r="340" spans="1:5" ht="30">
      <c r="A340" s="196" t="s">
        <v>821</v>
      </c>
      <c r="B340" s="195" t="s">
        <v>374</v>
      </c>
      <c r="D340" s="181">
        <v>300</v>
      </c>
      <c r="E340" s="186"/>
    </row>
    <row r="341" spans="1:5" ht="30">
      <c r="A341" s="196" t="s">
        <v>821</v>
      </c>
      <c r="B341" s="195" t="s">
        <v>569</v>
      </c>
      <c r="D341" s="181">
        <v>200</v>
      </c>
      <c r="E341" s="186"/>
    </row>
    <row r="342" spans="1:5" ht="15">
      <c r="A342" s="236" t="s">
        <v>821</v>
      </c>
      <c r="B342" s="188" t="s">
        <v>232</v>
      </c>
      <c r="D342" s="181">
        <v>27273</v>
      </c>
      <c r="E342" s="186"/>
    </row>
    <row r="343" spans="1:5" ht="15">
      <c r="A343" s="236" t="s">
        <v>821</v>
      </c>
      <c r="B343" s="188" t="s">
        <v>247</v>
      </c>
      <c r="D343" s="181">
        <v>94000</v>
      </c>
      <c r="E343" s="186"/>
    </row>
    <row r="344" spans="1:5" ht="15.75">
      <c r="A344" s="196" t="s">
        <v>821</v>
      </c>
      <c r="B344" s="188" t="s">
        <v>376</v>
      </c>
      <c r="D344" s="181">
        <f>C346+C347</f>
        <v>437560</v>
      </c>
      <c r="E344" s="186"/>
    </row>
    <row r="345" spans="1:5" ht="15">
      <c r="A345" s="196"/>
      <c r="B345" s="188" t="s">
        <v>510</v>
      </c>
      <c r="E345" s="186"/>
    </row>
    <row r="346" spans="1:5" ht="15">
      <c r="A346" s="196"/>
      <c r="B346" s="188" t="s">
        <v>375</v>
      </c>
      <c r="C346" s="181">
        <v>154000</v>
      </c>
      <c r="E346" s="186"/>
    </row>
    <row r="347" spans="1:5" ht="15">
      <c r="A347" s="196"/>
      <c r="B347" s="188" t="s">
        <v>33</v>
      </c>
      <c r="C347" s="181">
        <v>283560</v>
      </c>
      <c r="E347" s="186"/>
    </row>
    <row r="348" spans="1:5" ht="30.75">
      <c r="A348" s="196" t="s">
        <v>821</v>
      </c>
      <c r="B348" s="188" t="s">
        <v>570</v>
      </c>
      <c r="D348" s="181">
        <v>25000</v>
      </c>
      <c r="E348" s="186"/>
    </row>
    <row r="349" spans="1:5" ht="15">
      <c r="A349" s="196"/>
      <c r="E349" s="186"/>
    </row>
    <row r="350" spans="1:5" ht="15.75">
      <c r="A350" s="196"/>
      <c r="B350" s="179" t="s">
        <v>248</v>
      </c>
      <c r="D350" s="185">
        <f>SUM(D352:D375)</f>
        <v>2152405</v>
      </c>
      <c r="E350" s="186"/>
    </row>
    <row r="351" spans="1:5" ht="15.75">
      <c r="A351" s="196"/>
      <c r="B351" s="179"/>
      <c r="D351" s="185"/>
      <c r="E351" s="186"/>
    </row>
    <row r="352" spans="1:5" ht="30">
      <c r="A352" s="196" t="s">
        <v>821</v>
      </c>
      <c r="B352" s="188" t="s">
        <v>249</v>
      </c>
      <c r="D352" s="181">
        <v>40989</v>
      </c>
      <c r="E352" s="186"/>
    </row>
    <row r="353" spans="1:5" ht="15">
      <c r="A353" s="196" t="s">
        <v>821</v>
      </c>
      <c r="B353" s="195" t="s">
        <v>250</v>
      </c>
      <c r="D353" s="181">
        <v>1446747</v>
      </c>
      <c r="E353" s="186"/>
    </row>
    <row r="354" spans="1:5" ht="15">
      <c r="A354" s="196" t="s">
        <v>821</v>
      </c>
      <c r="B354" s="195" t="s">
        <v>251</v>
      </c>
      <c r="D354" s="181">
        <v>122618</v>
      </c>
      <c r="E354" s="193"/>
    </row>
    <row r="355" spans="1:5" ht="15">
      <c r="A355" s="196" t="s">
        <v>821</v>
      </c>
      <c r="B355" s="195" t="s">
        <v>122</v>
      </c>
      <c r="D355" s="181">
        <v>241407</v>
      </c>
      <c r="E355" s="193"/>
    </row>
    <row r="356" spans="1:5" ht="15">
      <c r="A356" s="196" t="s">
        <v>821</v>
      </c>
      <c r="B356" s="195" t="s">
        <v>123</v>
      </c>
      <c r="D356" s="181">
        <v>38665</v>
      </c>
      <c r="E356" s="193"/>
    </row>
    <row r="357" spans="1:5" ht="30">
      <c r="A357" s="196" t="s">
        <v>821</v>
      </c>
      <c r="B357" s="195" t="s">
        <v>245</v>
      </c>
      <c r="D357" s="181">
        <v>3700</v>
      </c>
      <c r="E357" s="186"/>
    </row>
    <row r="358" spans="1:5" ht="30">
      <c r="A358" s="196" t="s">
        <v>821</v>
      </c>
      <c r="B358" s="195" t="s">
        <v>567</v>
      </c>
      <c r="D358" s="181">
        <v>2500</v>
      </c>
      <c r="E358" s="186"/>
    </row>
    <row r="359" spans="1:5" ht="30">
      <c r="A359" s="196" t="s">
        <v>821</v>
      </c>
      <c r="B359" s="188" t="s">
        <v>252</v>
      </c>
      <c r="D359" s="181">
        <v>33550</v>
      </c>
      <c r="E359" s="186"/>
    </row>
    <row r="360" spans="1:5" ht="15">
      <c r="A360" s="196" t="s">
        <v>821</v>
      </c>
      <c r="B360" s="188" t="s">
        <v>253</v>
      </c>
      <c r="D360" s="181">
        <v>8000</v>
      </c>
      <c r="E360" s="186"/>
    </row>
    <row r="361" spans="1:5" ht="15">
      <c r="A361" s="196" t="s">
        <v>821</v>
      </c>
      <c r="B361" s="195" t="s">
        <v>254</v>
      </c>
      <c r="D361" s="181">
        <v>55400</v>
      </c>
      <c r="E361" s="186"/>
    </row>
    <row r="362" spans="1:5" ht="45">
      <c r="A362" s="196" t="s">
        <v>821</v>
      </c>
      <c r="B362" s="195" t="s">
        <v>255</v>
      </c>
      <c r="D362" s="209">
        <v>37000</v>
      </c>
      <c r="E362" s="186"/>
    </row>
    <row r="363" spans="1:5" ht="15">
      <c r="A363" s="196"/>
      <c r="B363" s="195" t="s">
        <v>256</v>
      </c>
      <c r="D363" s="181">
        <v>6000</v>
      </c>
      <c r="E363" s="186"/>
    </row>
    <row r="364" spans="1:5" ht="15">
      <c r="A364" s="196" t="s">
        <v>821</v>
      </c>
      <c r="B364" s="195" t="s">
        <v>216</v>
      </c>
      <c r="D364" s="181">
        <v>2500</v>
      </c>
      <c r="E364" s="186"/>
    </row>
    <row r="365" spans="1:5" ht="45">
      <c r="A365" s="196" t="s">
        <v>821</v>
      </c>
      <c r="B365" s="195" t="s">
        <v>264</v>
      </c>
      <c r="D365" s="181">
        <v>6200</v>
      </c>
      <c r="E365" s="186"/>
    </row>
    <row r="366" spans="1:5" ht="30">
      <c r="A366" s="196" t="s">
        <v>821</v>
      </c>
      <c r="B366" s="195" t="s">
        <v>228</v>
      </c>
      <c r="D366" s="181">
        <v>4500</v>
      </c>
      <c r="E366" s="186"/>
    </row>
    <row r="367" spans="1:5" ht="15">
      <c r="A367" s="196" t="s">
        <v>821</v>
      </c>
      <c r="B367" s="195" t="s">
        <v>372</v>
      </c>
      <c r="D367" s="181">
        <v>1200</v>
      </c>
      <c r="E367" s="186"/>
    </row>
    <row r="368" spans="1:5" ht="15">
      <c r="A368" s="196" t="s">
        <v>821</v>
      </c>
      <c r="B368" s="195" t="s">
        <v>226</v>
      </c>
      <c r="D368" s="181">
        <v>1300</v>
      </c>
      <c r="E368" s="186"/>
    </row>
    <row r="369" spans="1:5" ht="15">
      <c r="A369" s="196" t="s">
        <v>821</v>
      </c>
      <c r="B369" s="195" t="s">
        <v>265</v>
      </c>
      <c r="D369" s="181">
        <v>4000</v>
      </c>
      <c r="E369" s="186"/>
    </row>
    <row r="370" spans="1:5" ht="15">
      <c r="A370" s="196" t="s">
        <v>821</v>
      </c>
      <c r="B370" s="188" t="s">
        <v>230</v>
      </c>
      <c r="D370" s="181">
        <v>1650</v>
      </c>
      <c r="E370" s="186"/>
    </row>
    <row r="371" spans="1:5" ht="30">
      <c r="A371" s="196" t="s">
        <v>821</v>
      </c>
      <c r="B371" s="195" t="s">
        <v>793</v>
      </c>
      <c r="D371" s="181">
        <v>2000</v>
      </c>
      <c r="E371" s="186"/>
    </row>
    <row r="372" spans="1:5" ht="30">
      <c r="A372" s="196" t="s">
        <v>821</v>
      </c>
      <c r="B372" s="195" t="s">
        <v>569</v>
      </c>
      <c r="D372" s="181">
        <v>1500</v>
      </c>
      <c r="E372" s="186"/>
    </row>
    <row r="373" spans="1:5" ht="15">
      <c r="A373" s="196" t="s">
        <v>821</v>
      </c>
      <c r="B373" s="195" t="s">
        <v>266</v>
      </c>
      <c r="D373" s="181">
        <v>85479</v>
      </c>
      <c r="E373" s="186"/>
    </row>
    <row r="374" spans="1:5" ht="15">
      <c r="A374" s="196" t="s">
        <v>821</v>
      </c>
      <c r="B374" s="195" t="s">
        <v>267</v>
      </c>
      <c r="D374" s="181">
        <v>3000</v>
      </c>
      <c r="E374" s="186"/>
    </row>
    <row r="375" spans="1:5" ht="15">
      <c r="A375" s="196" t="s">
        <v>821</v>
      </c>
      <c r="B375" s="195" t="s">
        <v>234</v>
      </c>
      <c r="D375" s="181">
        <v>2500</v>
      </c>
      <c r="E375" s="186"/>
    </row>
    <row r="376" spans="1:5" ht="15">
      <c r="A376" s="196"/>
      <c r="E376" s="186"/>
    </row>
    <row r="377" spans="1:5" ht="15.75">
      <c r="A377" s="196"/>
      <c r="B377" s="179" t="s">
        <v>268</v>
      </c>
      <c r="D377" s="185">
        <f>SUM(D379:D384)</f>
        <v>331000</v>
      </c>
      <c r="E377" s="186"/>
    </row>
    <row r="378" spans="1:5" ht="15.75">
      <c r="A378" s="196"/>
      <c r="B378" s="179"/>
      <c r="D378" s="185"/>
      <c r="E378" s="186"/>
    </row>
    <row r="379" spans="1:5" ht="30">
      <c r="A379" s="196" t="s">
        <v>821</v>
      </c>
      <c r="B379" s="188" t="s">
        <v>269</v>
      </c>
      <c r="D379" s="181">
        <v>145000</v>
      </c>
      <c r="E379" s="186"/>
    </row>
    <row r="380" spans="1:5" ht="15">
      <c r="A380" s="196" t="s">
        <v>821</v>
      </c>
      <c r="B380" s="188" t="s">
        <v>270</v>
      </c>
      <c r="D380" s="181">
        <v>23000</v>
      </c>
      <c r="E380" s="186"/>
    </row>
    <row r="381" spans="1:5" ht="45">
      <c r="A381" s="196" t="s">
        <v>821</v>
      </c>
      <c r="B381" s="188" t="s">
        <v>377</v>
      </c>
      <c r="D381" s="181">
        <v>158000</v>
      </c>
      <c r="E381" s="186"/>
    </row>
    <row r="382" spans="1:5" ht="15">
      <c r="A382" s="196" t="s">
        <v>821</v>
      </c>
      <c r="B382" s="195" t="s">
        <v>271</v>
      </c>
      <c r="D382" s="181">
        <v>1000</v>
      </c>
      <c r="E382" s="186"/>
    </row>
    <row r="383" spans="1:5" ht="15">
      <c r="A383" s="196" t="s">
        <v>821</v>
      </c>
      <c r="B383" s="195" t="s">
        <v>272</v>
      </c>
      <c r="D383" s="181">
        <v>3500</v>
      </c>
      <c r="E383" s="186"/>
    </row>
    <row r="384" spans="1:5" ht="15">
      <c r="A384" s="196" t="s">
        <v>821</v>
      </c>
      <c r="B384" s="195" t="s">
        <v>273</v>
      </c>
      <c r="D384" s="181">
        <v>500</v>
      </c>
      <c r="E384" s="186"/>
    </row>
    <row r="385" spans="1:5" ht="15">
      <c r="A385" s="196"/>
      <c r="E385" s="186"/>
    </row>
    <row r="386" spans="1:5" ht="15.75">
      <c r="A386" s="196"/>
      <c r="B386" s="179" t="s">
        <v>274</v>
      </c>
      <c r="D386" s="185">
        <f>SUM(D388:D408)</f>
        <v>856775</v>
      </c>
      <c r="E386" s="186"/>
    </row>
    <row r="387" spans="1:5" ht="15.75">
      <c r="A387" s="196"/>
      <c r="B387" s="179"/>
      <c r="D387" s="185"/>
      <c r="E387" s="186"/>
    </row>
    <row r="388" spans="1:5" ht="15">
      <c r="A388" s="196" t="s">
        <v>821</v>
      </c>
      <c r="B388" s="195" t="s">
        <v>275</v>
      </c>
      <c r="D388" s="181">
        <v>1338</v>
      </c>
      <c r="E388" s="186"/>
    </row>
    <row r="389" spans="1:5" ht="15">
      <c r="A389" s="196" t="s">
        <v>821</v>
      </c>
      <c r="B389" s="195" t="s">
        <v>276</v>
      </c>
      <c r="D389" s="181">
        <v>510175</v>
      </c>
      <c r="E389" s="186"/>
    </row>
    <row r="390" spans="1:5" ht="15">
      <c r="A390" s="196" t="s">
        <v>821</v>
      </c>
      <c r="B390" s="195" t="s">
        <v>277</v>
      </c>
      <c r="D390" s="181">
        <v>39127</v>
      </c>
      <c r="E390" s="186"/>
    </row>
    <row r="391" spans="1:5" ht="15">
      <c r="A391" s="196" t="s">
        <v>821</v>
      </c>
      <c r="B391" s="195" t="s">
        <v>278</v>
      </c>
      <c r="D391" s="181">
        <v>81326</v>
      </c>
      <c r="E391" s="186"/>
    </row>
    <row r="392" spans="1:5" ht="15">
      <c r="A392" s="196" t="s">
        <v>821</v>
      </c>
      <c r="B392" s="195" t="s">
        <v>279</v>
      </c>
      <c r="D392" s="181">
        <v>13088</v>
      </c>
      <c r="E392" s="186"/>
    </row>
    <row r="393" spans="1:5" ht="30">
      <c r="A393" s="196" t="s">
        <v>821</v>
      </c>
      <c r="B393" s="195" t="s">
        <v>76</v>
      </c>
      <c r="D393" s="181">
        <v>1800</v>
      </c>
      <c r="E393" s="186"/>
    </row>
    <row r="394" spans="1:5" ht="30">
      <c r="A394" s="196" t="s">
        <v>821</v>
      </c>
      <c r="B394" s="195" t="s">
        <v>790</v>
      </c>
      <c r="D394" s="181">
        <v>2000</v>
      </c>
      <c r="E394" s="186"/>
    </row>
    <row r="395" spans="1:5" ht="14.25" customHeight="1">
      <c r="A395" s="196" t="s">
        <v>821</v>
      </c>
      <c r="B395" s="188" t="s">
        <v>280</v>
      </c>
      <c r="D395" s="181">
        <v>8800</v>
      </c>
      <c r="E395" s="186"/>
    </row>
    <row r="396" spans="1:5" ht="15">
      <c r="A396" s="196" t="s">
        <v>821</v>
      </c>
      <c r="B396" s="188" t="s">
        <v>281</v>
      </c>
      <c r="D396" s="181">
        <v>5400</v>
      </c>
      <c r="E396" s="186"/>
    </row>
    <row r="397" spans="1:5" ht="15">
      <c r="A397" s="196" t="s">
        <v>821</v>
      </c>
      <c r="B397" s="188" t="s">
        <v>282</v>
      </c>
      <c r="D397" s="181">
        <v>33600</v>
      </c>
      <c r="E397" s="186"/>
    </row>
    <row r="398" spans="1:5" ht="30">
      <c r="A398" s="196" t="s">
        <v>821</v>
      </c>
      <c r="B398" s="188" t="s">
        <v>283</v>
      </c>
      <c r="D398" s="181">
        <v>6000</v>
      </c>
      <c r="E398" s="186"/>
    </row>
    <row r="399" spans="1:5" ht="15">
      <c r="A399" s="196" t="s">
        <v>821</v>
      </c>
      <c r="B399" s="188" t="s">
        <v>216</v>
      </c>
      <c r="D399" s="181">
        <v>1400</v>
      </c>
      <c r="E399" s="186"/>
    </row>
    <row r="400" spans="1:5" ht="15">
      <c r="A400" s="196" t="s">
        <v>821</v>
      </c>
      <c r="B400" s="188" t="s">
        <v>284</v>
      </c>
      <c r="D400" s="181">
        <v>37000</v>
      </c>
      <c r="E400" s="186"/>
    </row>
    <row r="401" spans="1:5" ht="15">
      <c r="A401" s="196" t="s">
        <v>821</v>
      </c>
      <c r="B401" s="195" t="s">
        <v>285</v>
      </c>
      <c r="D401" s="181">
        <v>71000</v>
      </c>
      <c r="E401" s="186"/>
    </row>
    <row r="402" spans="1:5" ht="15">
      <c r="A402" s="196" t="s">
        <v>821</v>
      </c>
      <c r="B402" s="195" t="s">
        <v>226</v>
      </c>
      <c r="D402" s="181">
        <v>2600</v>
      </c>
      <c r="E402" s="186"/>
    </row>
    <row r="403" spans="1:5" ht="15">
      <c r="A403" s="196" t="s">
        <v>821</v>
      </c>
      <c r="B403" s="195" t="s">
        <v>286</v>
      </c>
      <c r="D403" s="181">
        <v>3500</v>
      </c>
      <c r="E403" s="186"/>
    </row>
    <row r="404" spans="1:5" ht="15">
      <c r="A404" s="196" t="s">
        <v>821</v>
      </c>
      <c r="B404" s="195" t="s">
        <v>287</v>
      </c>
      <c r="D404" s="181">
        <v>5000</v>
      </c>
      <c r="E404" s="186"/>
    </row>
    <row r="405" spans="1:5" ht="15">
      <c r="A405" s="196" t="s">
        <v>821</v>
      </c>
      <c r="B405" s="195" t="s">
        <v>232</v>
      </c>
      <c r="D405" s="181">
        <v>28721</v>
      </c>
      <c r="E405" s="186"/>
    </row>
    <row r="406" spans="1:5" ht="30">
      <c r="A406" s="196" t="s">
        <v>821</v>
      </c>
      <c r="B406" s="195" t="s">
        <v>228</v>
      </c>
      <c r="D406" s="181">
        <v>1400</v>
      </c>
      <c r="E406" s="186"/>
    </row>
    <row r="407" spans="1:5" ht="30">
      <c r="A407" s="196" t="s">
        <v>821</v>
      </c>
      <c r="B407" s="195" t="s">
        <v>288</v>
      </c>
      <c r="D407" s="181">
        <v>2000</v>
      </c>
      <c r="E407" s="186"/>
    </row>
    <row r="408" spans="1:5" ht="30">
      <c r="A408" s="196" t="s">
        <v>821</v>
      </c>
      <c r="B408" s="195" t="s">
        <v>378</v>
      </c>
      <c r="D408" s="181">
        <v>1500</v>
      </c>
      <c r="E408" s="186"/>
    </row>
    <row r="409" spans="1:5" ht="15">
      <c r="A409" s="196"/>
      <c r="B409" s="195"/>
      <c r="E409" s="186"/>
    </row>
    <row r="410" spans="1:5" ht="15.75">
      <c r="A410" s="196"/>
      <c r="B410" s="179" t="s">
        <v>289</v>
      </c>
      <c r="D410" s="185">
        <f>SUM(D412:D415)</f>
        <v>48986</v>
      </c>
      <c r="E410" s="186"/>
    </row>
    <row r="411" spans="1:5" ht="15.75">
      <c r="A411" s="196"/>
      <c r="B411" s="179"/>
      <c r="D411" s="185"/>
      <c r="E411" s="186"/>
    </row>
    <row r="412" spans="1:5" ht="60">
      <c r="A412" s="196"/>
      <c r="B412" s="195" t="s">
        <v>290</v>
      </c>
      <c r="E412" s="186"/>
    </row>
    <row r="413" spans="1:5" ht="15">
      <c r="A413" s="196" t="s">
        <v>821</v>
      </c>
      <c r="B413" s="195" t="s">
        <v>291</v>
      </c>
      <c r="D413" s="181">
        <v>3000</v>
      </c>
      <c r="E413" s="186"/>
    </row>
    <row r="414" spans="1:5" ht="15">
      <c r="A414" s="196" t="s">
        <v>821</v>
      </c>
      <c r="B414" s="188" t="s">
        <v>292</v>
      </c>
      <c r="D414" s="181">
        <v>39000</v>
      </c>
      <c r="E414" s="186"/>
    </row>
    <row r="415" spans="1:5" ht="15">
      <c r="A415" s="196" t="s">
        <v>821</v>
      </c>
      <c r="B415" s="195" t="s">
        <v>286</v>
      </c>
      <c r="D415" s="181">
        <v>6986</v>
      </c>
      <c r="E415" s="186"/>
    </row>
    <row r="416" spans="1:5" ht="15">
      <c r="A416" s="196"/>
      <c r="B416" s="195"/>
      <c r="E416" s="186"/>
    </row>
    <row r="417" spans="1:5" ht="15.75">
      <c r="A417" s="196"/>
      <c r="B417" s="179" t="s">
        <v>37</v>
      </c>
      <c r="D417" s="185">
        <f>SUM(D419:D420)</f>
        <v>71346</v>
      </c>
      <c r="E417" s="186"/>
    </row>
    <row r="418" spans="1:5" ht="15.75">
      <c r="A418" s="196"/>
      <c r="B418" s="179"/>
      <c r="D418" s="185"/>
      <c r="E418" s="186"/>
    </row>
    <row r="419" spans="1:5" ht="30">
      <c r="A419" s="196" t="s">
        <v>821</v>
      </c>
      <c r="B419" s="188" t="s">
        <v>293</v>
      </c>
      <c r="D419" s="181">
        <v>68512</v>
      </c>
      <c r="E419" s="186"/>
    </row>
    <row r="420" spans="1:5" ht="30">
      <c r="A420" s="196" t="s">
        <v>821</v>
      </c>
      <c r="B420" s="188" t="s">
        <v>300</v>
      </c>
      <c r="D420" s="181">
        <v>2834</v>
      </c>
      <c r="E420" s="186"/>
    </row>
    <row r="421" spans="1:5" ht="15">
      <c r="A421" s="196"/>
      <c r="E421" s="186"/>
    </row>
    <row r="422" spans="1:5" ht="18">
      <c r="A422" s="196"/>
      <c r="B422" s="180" t="s">
        <v>301</v>
      </c>
      <c r="D422" s="185">
        <f>D424+D429</f>
        <v>220000</v>
      </c>
      <c r="E422" s="186"/>
    </row>
    <row r="423" spans="1:5" ht="15">
      <c r="A423" s="196"/>
      <c r="E423" s="186"/>
    </row>
    <row r="424" spans="1:5" ht="15.75">
      <c r="A424" s="196"/>
      <c r="B424" s="179" t="s">
        <v>980</v>
      </c>
      <c r="D424" s="185">
        <f>SUM(D426:D427)</f>
        <v>20000</v>
      </c>
      <c r="E424" s="186"/>
    </row>
    <row r="425" spans="1:5" ht="15.75">
      <c r="A425" s="196"/>
      <c r="B425" s="179"/>
      <c r="D425" s="185"/>
      <c r="E425" s="186"/>
    </row>
    <row r="426" spans="1:5" ht="31.5" customHeight="1">
      <c r="A426" s="196" t="s">
        <v>821</v>
      </c>
      <c r="B426" s="188" t="s">
        <v>638</v>
      </c>
      <c r="D426" s="181">
        <v>11000</v>
      </c>
      <c r="E426" s="186"/>
    </row>
    <row r="427" spans="1:5" ht="30" customHeight="1">
      <c r="A427" s="196" t="s">
        <v>821</v>
      </c>
      <c r="B427" s="195" t="s">
        <v>302</v>
      </c>
      <c r="D427" s="181">
        <v>9000</v>
      </c>
      <c r="E427" s="186"/>
    </row>
    <row r="428" spans="1:5" ht="15">
      <c r="A428" s="196"/>
      <c r="E428" s="186"/>
    </row>
    <row r="429" spans="1:5" ht="15.75">
      <c r="A429" s="196"/>
      <c r="B429" s="179" t="s">
        <v>981</v>
      </c>
      <c r="D429" s="185">
        <f>SUM(D431:D446)</f>
        <v>200000</v>
      </c>
      <c r="E429" s="186"/>
    </row>
    <row r="430" spans="1:5" ht="15.75">
      <c r="A430" s="196"/>
      <c r="B430" s="179"/>
      <c r="D430" s="185"/>
      <c r="E430" s="186"/>
    </row>
    <row r="431" spans="1:5" ht="30">
      <c r="A431" s="196" t="s">
        <v>821</v>
      </c>
      <c r="B431" s="188" t="s">
        <v>303</v>
      </c>
      <c r="D431" s="181">
        <v>2050</v>
      </c>
      <c r="E431" s="186"/>
    </row>
    <row r="432" spans="1:5" ht="30">
      <c r="A432" s="196" t="s">
        <v>821</v>
      </c>
      <c r="B432" s="195" t="s">
        <v>304</v>
      </c>
      <c r="D432" s="181">
        <v>37000</v>
      </c>
      <c r="E432" s="186"/>
    </row>
    <row r="433" spans="1:5" ht="30">
      <c r="A433" s="196" t="s">
        <v>821</v>
      </c>
      <c r="B433" s="195" t="s">
        <v>794</v>
      </c>
      <c r="D433" s="181">
        <v>66200</v>
      </c>
      <c r="E433" s="186"/>
    </row>
    <row r="434" spans="1:5" ht="15">
      <c r="A434" s="196" t="s">
        <v>821</v>
      </c>
      <c r="B434" s="195" t="s">
        <v>62</v>
      </c>
      <c r="D434" s="181">
        <v>4682</v>
      </c>
      <c r="E434" s="186"/>
    </row>
    <row r="435" spans="1:5" ht="15">
      <c r="A435" s="196" t="s">
        <v>821</v>
      </c>
      <c r="B435" s="195" t="s">
        <v>305</v>
      </c>
      <c r="D435" s="181">
        <v>13728</v>
      </c>
      <c r="E435" s="186"/>
    </row>
    <row r="436" spans="1:5" ht="15">
      <c r="A436" s="196" t="s">
        <v>821</v>
      </c>
      <c r="B436" s="195" t="s">
        <v>306</v>
      </c>
      <c r="D436" s="181">
        <v>1740</v>
      </c>
      <c r="E436" s="186"/>
    </row>
    <row r="437" spans="1:5" ht="30">
      <c r="A437" s="196" t="s">
        <v>821</v>
      </c>
      <c r="B437" s="195" t="s">
        <v>419</v>
      </c>
      <c r="D437" s="181">
        <v>32500</v>
      </c>
      <c r="E437" s="186"/>
    </row>
    <row r="438" spans="1:5" ht="45">
      <c r="A438" s="196" t="s">
        <v>821</v>
      </c>
      <c r="B438" s="195" t="s">
        <v>308</v>
      </c>
      <c r="D438" s="181">
        <v>10039</v>
      </c>
      <c r="E438" s="186"/>
    </row>
    <row r="439" spans="1:5" ht="15">
      <c r="A439" s="196" t="s">
        <v>821</v>
      </c>
      <c r="B439" s="195" t="s">
        <v>309</v>
      </c>
      <c r="D439" s="181">
        <v>3500</v>
      </c>
      <c r="E439" s="186"/>
    </row>
    <row r="440" spans="1:5" ht="15">
      <c r="A440" s="196" t="s">
        <v>821</v>
      </c>
      <c r="B440" s="195" t="s">
        <v>310</v>
      </c>
      <c r="D440" s="181">
        <v>261</v>
      </c>
      <c r="E440" s="186"/>
    </row>
    <row r="441" spans="1:5" ht="30">
      <c r="A441" s="196" t="s">
        <v>821</v>
      </c>
      <c r="B441" s="195" t="s">
        <v>311</v>
      </c>
      <c r="D441" s="181">
        <v>12700</v>
      </c>
      <c r="E441" s="186"/>
    </row>
    <row r="442" spans="1:5" ht="15">
      <c r="A442" s="196" t="s">
        <v>821</v>
      </c>
      <c r="B442" s="195" t="s">
        <v>420</v>
      </c>
      <c r="D442" s="181">
        <v>5000</v>
      </c>
      <c r="E442" s="186"/>
    </row>
    <row r="443" spans="1:5" ht="30">
      <c r="A443" s="196" t="s">
        <v>821</v>
      </c>
      <c r="B443" s="195" t="s">
        <v>228</v>
      </c>
      <c r="D443" s="181">
        <v>2000</v>
      </c>
      <c r="E443" s="186"/>
    </row>
    <row r="444" spans="1:5" ht="15">
      <c r="A444" s="196" t="s">
        <v>821</v>
      </c>
      <c r="B444" s="188" t="s">
        <v>286</v>
      </c>
      <c r="D444" s="181">
        <v>1000</v>
      </c>
      <c r="E444" s="186"/>
    </row>
    <row r="445" spans="1:5" ht="15">
      <c r="A445" s="196" t="s">
        <v>821</v>
      </c>
      <c r="B445" s="195" t="s">
        <v>312</v>
      </c>
      <c r="D445" s="181">
        <v>3600</v>
      </c>
      <c r="E445" s="186"/>
    </row>
    <row r="446" spans="1:5" ht="15">
      <c r="A446" s="196" t="s">
        <v>821</v>
      </c>
      <c r="B446" s="195" t="s">
        <v>421</v>
      </c>
      <c r="D446" s="181">
        <v>4000</v>
      </c>
      <c r="E446" s="186"/>
    </row>
    <row r="447" spans="1:5" ht="16.5" customHeight="1">
      <c r="A447" s="196"/>
      <c r="B447" s="195"/>
      <c r="E447" s="186"/>
    </row>
    <row r="448" spans="1:5" ht="18">
      <c r="A448" s="196"/>
      <c r="B448" s="180" t="s">
        <v>313</v>
      </c>
      <c r="D448" s="185">
        <f>D454+D529</f>
        <v>5273131</v>
      </c>
      <c r="E448" s="186"/>
    </row>
    <row r="449" spans="1:5" ht="15" customHeight="1">
      <c r="A449" s="196"/>
      <c r="B449" s="180"/>
      <c r="D449" s="185"/>
      <c r="E449" s="186"/>
    </row>
    <row r="450" spans="1:5" ht="15.75">
      <c r="A450" s="196"/>
      <c r="B450" s="188" t="s">
        <v>629</v>
      </c>
      <c r="D450" s="185"/>
      <c r="E450" s="186"/>
    </row>
    <row r="451" spans="1:5" ht="15.75">
      <c r="A451" s="196"/>
      <c r="B451" s="211" t="s">
        <v>315</v>
      </c>
      <c r="C451" s="190">
        <f>D454</f>
        <v>1559280</v>
      </c>
      <c r="D451" s="185"/>
      <c r="E451" s="199"/>
    </row>
    <row r="452" spans="1:5" ht="15.75">
      <c r="A452" s="196"/>
      <c r="B452" s="211" t="s">
        <v>316</v>
      </c>
      <c r="C452" s="190">
        <f>D529</f>
        <v>3713851</v>
      </c>
      <c r="D452" s="185"/>
      <c r="E452" s="186"/>
    </row>
    <row r="453" spans="1:5" ht="15" customHeight="1">
      <c r="A453" s="196"/>
      <c r="B453" s="211"/>
      <c r="C453" s="185"/>
      <c r="D453" s="185"/>
      <c r="E453" s="186"/>
    </row>
    <row r="454" spans="1:5" ht="15.75">
      <c r="A454" s="196"/>
      <c r="B454" s="179" t="s">
        <v>317</v>
      </c>
      <c r="D454" s="185">
        <f>SUM(D456,D462,D466,D470,D475,D479,D511,D522+D505)</f>
        <v>1559280</v>
      </c>
      <c r="E454" s="199"/>
    </row>
    <row r="455" spans="1:5" ht="15" customHeight="1">
      <c r="A455" s="196"/>
      <c r="B455" s="179"/>
      <c r="D455" s="185"/>
      <c r="E455" s="199"/>
    </row>
    <row r="456" spans="1:5" ht="15.75">
      <c r="A456" s="196"/>
      <c r="B456" s="179" t="s">
        <v>318</v>
      </c>
      <c r="D456" s="185">
        <f>SUM(D458:D460)</f>
        <v>15000</v>
      </c>
      <c r="E456" s="199"/>
    </row>
    <row r="457" spans="1:5" ht="15" customHeight="1">
      <c r="A457" s="196"/>
      <c r="B457" s="179"/>
      <c r="D457" s="185"/>
      <c r="E457" s="199"/>
    </row>
    <row r="458" spans="1:5" ht="45">
      <c r="A458" s="196" t="s">
        <v>821</v>
      </c>
      <c r="B458" s="188" t="s">
        <v>257</v>
      </c>
      <c r="D458" s="181">
        <v>8000</v>
      </c>
      <c r="E458" s="199"/>
    </row>
    <row r="459" spans="1:5" ht="30">
      <c r="A459" s="196" t="s">
        <v>821</v>
      </c>
      <c r="B459" s="188" t="s">
        <v>325</v>
      </c>
      <c r="D459" s="181">
        <v>6400</v>
      </c>
      <c r="E459" s="199"/>
    </row>
    <row r="460" spans="1:5" ht="30">
      <c r="A460" s="196" t="s">
        <v>821</v>
      </c>
      <c r="B460" s="188" t="s">
        <v>228</v>
      </c>
      <c r="D460" s="181">
        <v>600</v>
      </c>
      <c r="E460" s="199"/>
    </row>
    <row r="461" spans="1:5" ht="15.75">
      <c r="A461" s="196"/>
      <c r="B461" s="179"/>
      <c r="D461" s="185"/>
      <c r="E461" s="199"/>
    </row>
    <row r="462" spans="1:5" ht="15.75">
      <c r="A462" s="196"/>
      <c r="B462" s="179" t="s">
        <v>984</v>
      </c>
      <c r="D462" s="185">
        <f>SUM(D464)</f>
        <v>50000</v>
      </c>
      <c r="E462" s="199"/>
    </row>
    <row r="463" spans="1:5" ht="15.75">
      <c r="A463" s="196"/>
      <c r="B463" s="179"/>
      <c r="D463" s="185"/>
      <c r="E463" s="199"/>
    </row>
    <row r="464" spans="1:5" ht="30">
      <c r="A464" s="196" t="s">
        <v>821</v>
      </c>
      <c r="B464" s="188" t="s">
        <v>326</v>
      </c>
      <c r="C464" s="184"/>
      <c r="D464" s="181">
        <v>50000</v>
      </c>
      <c r="E464" s="199"/>
    </row>
    <row r="465" spans="1:5" ht="15">
      <c r="A465" s="196"/>
      <c r="C465" s="184"/>
      <c r="E465" s="199"/>
    </row>
    <row r="466" spans="1:5" ht="15.75">
      <c r="A466" s="196"/>
      <c r="B466" s="179" t="s">
        <v>985</v>
      </c>
      <c r="D466" s="185">
        <f>SUM(D468)</f>
        <v>35000</v>
      </c>
      <c r="E466" s="199"/>
    </row>
    <row r="467" spans="1:5" ht="15.75">
      <c r="A467" s="196"/>
      <c r="B467" s="179"/>
      <c r="D467" s="185"/>
      <c r="E467" s="199"/>
    </row>
    <row r="468" spans="1:5" ht="15">
      <c r="A468" s="196" t="s">
        <v>821</v>
      </c>
      <c r="B468" s="188" t="s">
        <v>327</v>
      </c>
      <c r="C468" s="184"/>
      <c r="D468" s="181">
        <v>35000</v>
      </c>
      <c r="E468" s="186"/>
    </row>
    <row r="469" spans="1:5" ht="15.75">
      <c r="A469" s="196"/>
      <c r="B469" s="179"/>
      <c r="D469" s="185"/>
      <c r="E469" s="186"/>
    </row>
    <row r="470" spans="1:5" ht="31.5">
      <c r="A470" s="196"/>
      <c r="B470" s="179" t="s">
        <v>328</v>
      </c>
      <c r="D470" s="185">
        <f>SUM(D472:D473)</f>
        <v>377600</v>
      </c>
      <c r="E470" s="186"/>
    </row>
    <row r="471" spans="1:5" ht="15.75">
      <c r="A471" s="196"/>
      <c r="B471" s="179"/>
      <c r="D471" s="185"/>
      <c r="E471" s="186"/>
    </row>
    <row r="472" spans="1:5" ht="15">
      <c r="A472" s="196" t="s">
        <v>821</v>
      </c>
      <c r="B472" s="188" t="s">
        <v>329</v>
      </c>
      <c r="D472" s="181">
        <v>287600</v>
      </c>
      <c r="E472" s="186"/>
    </row>
    <row r="473" spans="1:5" ht="15">
      <c r="A473" s="196" t="s">
        <v>821</v>
      </c>
      <c r="B473" s="188" t="s">
        <v>258</v>
      </c>
      <c r="D473" s="181">
        <v>90000</v>
      </c>
      <c r="E473" s="186"/>
    </row>
    <row r="474" spans="1:5" ht="15">
      <c r="A474" s="196"/>
      <c r="E474" s="186"/>
    </row>
    <row r="475" spans="1:5" ht="15.75">
      <c r="A475" s="196"/>
      <c r="B475" s="179" t="s">
        <v>330</v>
      </c>
      <c r="D475" s="185">
        <f>D477</f>
        <v>190000</v>
      </c>
      <c r="E475" s="186"/>
    </row>
    <row r="476" spans="1:5" ht="15.75">
      <c r="A476" s="196"/>
      <c r="B476" s="179"/>
      <c r="D476" s="185"/>
      <c r="E476" s="186"/>
    </row>
    <row r="477" spans="1:5" ht="15">
      <c r="A477" s="196" t="s">
        <v>821</v>
      </c>
      <c r="B477" s="188" t="s">
        <v>331</v>
      </c>
      <c r="D477" s="181">
        <v>190000</v>
      </c>
      <c r="E477" s="186"/>
    </row>
    <row r="478" spans="1:5" ht="15.75">
      <c r="A478" s="196"/>
      <c r="B478" s="179"/>
      <c r="D478" s="185"/>
      <c r="E478" s="186"/>
    </row>
    <row r="479" spans="1:5" ht="15.75">
      <c r="A479" s="196"/>
      <c r="B479" s="179" t="s">
        <v>332</v>
      </c>
      <c r="D479" s="185">
        <f>SUM(D484:D503)</f>
        <v>498762</v>
      </c>
      <c r="E479" s="186"/>
    </row>
    <row r="480" spans="1:5" ht="15.75">
      <c r="A480" s="196"/>
      <c r="B480" s="179"/>
      <c r="D480" s="185"/>
      <c r="E480" s="186"/>
    </row>
    <row r="481" spans="1:5" ht="15.75">
      <c r="A481" s="196"/>
      <c r="B481" s="219" t="s">
        <v>127</v>
      </c>
      <c r="C481" s="185">
        <v>320234</v>
      </c>
      <c r="D481" s="185"/>
      <c r="E481" s="186"/>
    </row>
    <row r="482" spans="1:5" ht="15.75">
      <c r="A482" s="196"/>
      <c r="B482" s="219" t="s">
        <v>333</v>
      </c>
      <c r="C482" s="185">
        <v>178528</v>
      </c>
      <c r="D482" s="185"/>
      <c r="E482" s="186"/>
    </row>
    <row r="483" spans="1:5" ht="15.75">
      <c r="A483" s="196"/>
      <c r="B483" s="179"/>
      <c r="D483" s="185"/>
      <c r="E483" s="186"/>
    </row>
    <row r="484" spans="1:5" ht="30">
      <c r="A484" s="196" t="s">
        <v>821</v>
      </c>
      <c r="B484" s="188" t="s">
        <v>303</v>
      </c>
      <c r="D484" s="181">
        <v>8835</v>
      </c>
      <c r="E484" s="186"/>
    </row>
    <row r="485" spans="1:5" ht="15">
      <c r="A485" s="196" t="s">
        <v>821</v>
      </c>
      <c r="B485" s="188" t="s">
        <v>114</v>
      </c>
      <c r="D485" s="181">
        <v>314192</v>
      </c>
      <c r="E485" s="186"/>
    </row>
    <row r="486" spans="1:5" ht="15">
      <c r="A486" s="196" t="s">
        <v>821</v>
      </c>
      <c r="B486" s="188" t="s">
        <v>62</v>
      </c>
      <c r="D486" s="181">
        <v>25484</v>
      </c>
      <c r="E486" s="186"/>
    </row>
    <row r="487" spans="1:5" ht="15">
      <c r="A487" s="196" t="s">
        <v>821</v>
      </c>
      <c r="B487" s="188" t="s">
        <v>63</v>
      </c>
      <c r="D487" s="181">
        <v>58967</v>
      </c>
      <c r="E487" s="186"/>
    </row>
    <row r="488" spans="1:5" ht="15">
      <c r="A488" s="196" t="s">
        <v>821</v>
      </c>
      <c r="B488" s="188" t="s">
        <v>64</v>
      </c>
      <c r="D488" s="181">
        <v>8284</v>
      </c>
      <c r="E488" s="186"/>
    </row>
    <row r="489" spans="1:5" ht="15">
      <c r="A489" s="196" t="s">
        <v>821</v>
      </c>
      <c r="B489" s="188" t="s">
        <v>334</v>
      </c>
      <c r="D489" s="181">
        <v>15000</v>
      </c>
      <c r="E489" s="186"/>
    </row>
    <row r="490" spans="1:5" ht="15">
      <c r="A490" s="196" t="s">
        <v>821</v>
      </c>
      <c r="B490" s="188" t="s">
        <v>335</v>
      </c>
      <c r="D490" s="181">
        <v>8000</v>
      </c>
      <c r="E490" s="186"/>
    </row>
    <row r="491" spans="1:5" ht="15">
      <c r="A491" s="196" t="s">
        <v>821</v>
      </c>
      <c r="B491" s="188" t="s">
        <v>259</v>
      </c>
      <c r="D491" s="181">
        <v>2000</v>
      </c>
      <c r="E491" s="186"/>
    </row>
    <row r="492" spans="1:5" ht="15">
      <c r="A492" s="196" t="s">
        <v>821</v>
      </c>
      <c r="B492" s="188" t="s">
        <v>418</v>
      </c>
      <c r="D492" s="181">
        <v>5000</v>
      </c>
      <c r="E492" s="186"/>
    </row>
    <row r="493" spans="1:5" ht="15">
      <c r="A493" s="196" t="s">
        <v>821</v>
      </c>
      <c r="B493" s="188" t="s">
        <v>336</v>
      </c>
      <c r="D493" s="181">
        <v>400</v>
      </c>
      <c r="E493" s="186"/>
    </row>
    <row r="494" spans="1:5" ht="30">
      <c r="A494" s="196" t="s">
        <v>821</v>
      </c>
      <c r="B494" s="188" t="s">
        <v>338</v>
      </c>
      <c r="D494" s="181">
        <v>23000</v>
      </c>
      <c r="E494" s="186"/>
    </row>
    <row r="495" spans="1:5" ht="15">
      <c r="A495" s="196" t="s">
        <v>821</v>
      </c>
      <c r="B495" s="188" t="s">
        <v>226</v>
      </c>
      <c r="D495" s="181">
        <v>900</v>
      </c>
      <c r="E495" s="186"/>
    </row>
    <row r="496" spans="1:5" ht="15">
      <c r="A496" s="196" t="s">
        <v>821</v>
      </c>
      <c r="B496" s="188" t="s">
        <v>339</v>
      </c>
      <c r="D496" s="181">
        <v>5000</v>
      </c>
      <c r="E496" s="186"/>
    </row>
    <row r="497" spans="1:5" ht="15">
      <c r="A497" s="196" t="s">
        <v>821</v>
      </c>
      <c r="B497" s="188" t="s">
        <v>286</v>
      </c>
      <c r="D497" s="181">
        <v>1500</v>
      </c>
      <c r="E497" s="186"/>
    </row>
    <row r="498" spans="1:5" ht="15">
      <c r="A498" s="196" t="s">
        <v>821</v>
      </c>
      <c r="B498" s="188" t="s">
        <v>260</v>
      </c>
      <c r="D498" s="181">
        <v>4000</v>
      </c>
      <c r="E498" s="186"/>
    </row>
    <row r="499" spans="1:5" ht="15">
      <c r="A499" s="196" t="s">
        <v>821</v>
      </c>
      <c r="B499" s="188" t="s">
        <v>312</v>
      </c>
      <c r="D499" s="181">
        <v>9000</v>
      </c>
      <c r="E499" s="186"/>
    </row>
    <row r="500" spans="1:5" ht="15">
      <c r="A500" s="196" t="s">
        <v>821</v>
      </c>
      <c r="B500" s="188" t="s">
        <v>340</v>
      </c>
      <c r="D500" s="181">
        <v>700</v>
      </c>
      <c r="E500" s="186"/>
    </row>
    <row r="501" spans="1:5" ht="15">
      <c r="A501" s="196" t="s">
        <v>821</v>
      </c>
      <c r="B501" s="188" t="s">
        <v>261</v>
      </c>
      <c r="D501" s="181">
        <v>3000</v>
      </c>
      <c r="E501" s="186"/>
    </row>
    <row r="502" spans="1:5" ht="30">
      <c r="A502" s="196" t="s">
        <v>821</v>
      </c>
      <c r="B502" s="188" t="s">
        <v>262</v>
      </c>
      <c r="D502" s="181">
        <v>3000</v>
      </c>
      <c r="E502" s="186"/>
    </row>
    <row r="503" spans="1:5" ht="30">
      <c r="A503" s="196" t="s">
        <v>821</v>
      </c>
      <c r="B503" s="188" t="s">
        <v>341</v>
      </c>
      <c r="D503" s="181">
        <v>2500</v>
      </c>
      <c r="E503" s="186"/>
    </row>
    <row r="504" spans="1:5" ht="15">
      <c r="A504" s="196"/>
      <c r="E504" s="186"/>
    </row>
    <row r="505" spans="1:5" ht="33.75" customHeight="1">
      <c r="A505" s="196"/>
      <c r="B505" s="192" t="s">
        <v>879</v>
      </c>
      <c r="D505" s="185">
        <f>SUM(D507:D509)</f>
        <v>10000</v>
      </c>
      <c r="E505" s="186"/>
    </row>
    <row r="506" spans="1:5" ht="15.75">
      <c r="A506" s="196"/>
      <c r="B506" s="192"/>
      <c r="D506" s="185"/>
      <c r="E506" s="186"/>
    </row>
    <row r="507" spans="1:5" ht="15">
      <c r="A507" s="196" t="s">
        <v>821</v>
      </c>
      <c r="B507" s="195" t="s">
        <v>928</v>
      </c>
      <c r="D507" s="181">
        <v>2000</v>
      </c>
      <c r="E507" s="186"/>
    </row>
    <row r="508" spans="1:5" ht="15">
      <c r="A508" s="196" t="s">
        <v>821</v>
      </c>
      <c r="B508" s="188" t="s">
        <v>929</v>
      </c>
      <c r="D508" s="181">
        <v>7000</v>
      </c>
      <c r="E508" s="186"/>
    </row>
    <row r="509" spans="1:5" ht="15">
      <c r="A509" s="196" t="s">
        <v>821</v>
      </c>
      <c r="B509" s="188" t="s">
        <v>930</v>
      </c>
      <c r="D509" s="181">
        <v>1000</v>
      </c>
      <c r="E509" s="186"/>
    </row>
    <row r="510" spans="1:5" ht="15">
      <c r="A510" s="196"/>
      <c r="E510" s="186"/>
    </row>
    <row r="511" spans="1:5" ht="31.5">
      <c r="A511" s="196"/>
      <c r="B511" s="192" t="s">
        <v>342</v>
      </c>
      <c r="D511" s="185">
        <f>SUM(D512:D520)</f>
        <v>111339</v>
      </c>
      <c r="E511" s="186"/>
    </row>
    <row r="512" spans="1:5" ht="45">
      <c r="A512" s="196" t="s">
        <v>821</v>
      </c>
      <c r="B512" s="195" t="s">
        <v>343</v>
      </c>
      <c r="D512" s="181">
        <v>1549</v>
      </c>
      <c r="E512" s="186"/>
    </row>
    <row r="513" spans="1:5" ht="15">
      <c r="A513" s="196" t="s">
        <v>821</v>
      </c>
      <c r="B513" s="188" t="s">
        <v>344</v>
      </c>
      <c r="D513" s="181">
        <v>83924</v>
      </c>
      <c r="E513" s="186"/>
    </row>
    <row r="514" spans="1:5" ht="15">
      <c r="A514" s="196" t="s">
        <v>821</v>
      </c>
      <c r="B514" s="188" t="s">
        <v>345</v>
      </c>
      <c r="D514" s="181">
        <v>4363</v>
      </c>
      <c r="E514" s="186"/>
    </row>
    <row r="515" spans="1:5" ht="15">
      <c r="A515" s="196" t="s">
        <v>821</v>
      </c>
      <c r="B515" s="188" t="s">
        <v>346</v>
      </c>
      <c r="D515" s="181">
        <v>15445</v>
      </c>
      <c r="E515" s="186"/>
    </row>
    <row r="516" spans="1:5" ht="15">
      <c r="A516" s="196" t="s">
        <v>821</v>
      </c>
      <c r="B516" s="188" t="s">
        <v>347</v>
      </c>
      <c r="D516" s="181">
        <v>2118</v>
      </c>
      <c r="E516" s="186"/>
    </row>
    <row r="517" spans="1:5" ht="15" customHeight="1">
      <c r="A517" s="196" t="s">
        <v>821</v>
      </c>
      <c r="B517" s="188" t="s">
        <v>263</v>
      </c>
      <c r="D517" s="181">
        <v>800</v>
      </c>
      <c r="E517" s="186"/>
    </row>
    <row r="518" spans="1:5" ht="30">
      <c r="A518" s="196" t="s">
        <v>821</v>
      </c>
      <c r="B518" s="188" t="s">
        <v>348</v>
      </c>
      <c r="D518" s="181">
        <v>300</v>
      </c>
      <c r="E518" s="186"/>
    </row>
    <row r="519" spans="1:5" ht="15">
      <c r="A519" s="196" t="s">
        <v>821</v>
      </c>
      <c r="B519" s="188" t="s">
        <v>216</v>
      </c>
      <c r="D519" s="181">
        <v>140</v>
      </c>
      <c r="E519" s="186"/>
    </row>
    <row r="520" spans="1:5" ht="15">
      <c r="A520" s="196" t="s">
        <v>821</v>
      </c>
      <c r="B520" s="188" t="s">
        <v>349</v>
      </c>
      <c r="D520" s="181">
        <v>2700</v>
      </c>
      <c r="E520" s="186"/>
    </row>
    <row r="521" spans="1:5" ht="15">
      <c r="A521" s="196"/>
      <c r="E521" s="186"/>
    </row>
    <row r="522" spans="1:5" ht="15.75">
      <c r="A522" s="196"/>
      <c r="B522" s="179" t="s">
        <v>350</v>
      </c>
      <c r="D522" s="185">
        <f>SUM(D526:D527)</f>
        <v>271579</v>
      </c>
      <c r="E522" s="186"/>
    </row>
    <row r="523" spans="1:5" ht="15.75">
      <c r="A523" s="196"/>
      <c r="B523" s="179"/>
      <c r="D523" s="185"/>
      <c r="E523" s="186"/>
    </row>
    <row r="524" spans="1:5" ht="15.75">
      <c r="A524" s="196"/>
      <c r="B524" s="188" t="s">
        <v>127</v>
      </c>
      <c r="C524" s="205">
        <v>121579</v>
      </c>
      <c r="E524" s="186"/>
    </row>
    <row r="525" spans="1:5" ht="15.75">
      <c r="A525" s="196"/>
      <c r="B525" s="188" t="s">
        <v>351</v>
      </c>
      <c r="C525" s="205">
        <v>150000</v>
      </c>
      <c r="E525" s="186"/>
    </row>
    <row r="526" spans="1:5" ht="30">
      <c r="A526" s="196" t="s">
        <v>821</v>
      </c>
      <c r="B526" s="188" t="s">
        <v>352</v>
      </c>
      <c r="D526" s="181">
        <v>211579</v>
      </c>
      <c r="E526" s="186"/>
    </row>
    <row r="527" spans="1:5" ht="32.25" customHeight="1">
      <c r="A527" s="196" t="s">
        <v>821</v>
      </c>
      <c r="B527" s="188" t="s">
        <v>875</v>
      </c>
      <c r="D527" s="181">
        <v>60000</v>
      </c>
      <c r="E527" s="186"/>
    </row>
    <row r="528" spans="1:5" ht="15">
      <c r="A528" s="196"/>
      <c r="E528" s="186"/>
    </row>
    <row r="529" spans="1:5" ht="15.75">
      <c r="A529" s="196"/>
      <c r="B529" s="179" t="s">
        <v>353</v>
      </c>
      <c r="D529" s="185">
        <f>SUM(D531,D535,D554,D558,D562)</f>
        <v>3713851</v>
      </c>
      <c r="E529" s="186"/>
    </row>
    <row r="530" spans="1:5" ht="15.75">
      <c r="A530" s="196"/>
      <c r="B530" s="179"/>
      <c r="D530" s="185"/>
      <c r="E530" s="186"/>
    </row>
    <row r="531" spans="1:5" ht="15.75">
      <c r="A531" s="196"/>
      <c r="B531" s="179" t="s">
        <v>985</v>
      </c>
      <c r="D531" s="185">
        <f>SUM(D533)</f>
        <v>235313</v>
      </c>
      <c r="E531" s="186"/>
    </row>
    <row r="532" spans="1:5" ht="15.75">
      <c r="A532" s="196"/>
      <c r="B532" s="179"/>
      <c r="D532" s="185"/>
      <c r="E532" s="186"/>
    </row>
    <row r="533" spans="1:5" ht="15">
      <c r="A533" s="196" t="s">
        <v>821</v>
      </c>
      <c r="B533" s="188" t="s">
        <v>354</v>
      </c>
      <c r="C533" s="184"/>
      <c r="D533" s="181">
        <v>235313</v>
      </c>
      <c r="E533" s="186"/>
    </row>
    <row r="534" spans="1:5" ht="15">
      <c r="A534" s="196"/>
      <c r="C534" s="184"/>
      <c r="E534" s="186"/>
    </row>
    <row r="535" spans="1:5" ht="47.25">
      <c r="A535" s="196"/>
      <c r="B535" s="179" t="s">
        <v>355</v>
      </c>
      <c r="D535" s="185">
        <f>SUM(D537:D552)</f>
        <v>3229860</v>
      </c>
      <c r="E535" s="186"/>
    </row>
    <row r="536" spans="1:5" ht="15.75">
      <c r="A536" s="196"/>
      <c r="B536" s="179"/>
      <c r="D536" s="185"/>
      <c r="E536" s="186"/>
    </row>
    <row r="537" spans="1:5" ht="30">
      <c r="A537" s="196" t="s">
        <v>821</v>
      </c>
      <c r="B537" s="195" t="s">
        <v>303</v>
      </c>
      <c r="D537" s="181">
        <v>2812</v>
      </c>
      <c r="E537" s="186"/>
    </row>
    <row r="538" spans="1:5" ht="30">
      <c r="A538" s="196" t="s">
        <v>821</v>
      </c>
      <c r="B538" s="188" t="s">
        <v>356</v>
      </c>
      <c r="D538" s="181">
        <v>3103965</v>
      </c>
      <c r="E538" s="186"/>
    </row>
    <row r="539" spans="1:5" ht="15">
      <c r="A539" s="196" t="s">
        <v>821</v>
      </c>
      <c r="B539" s="188" t="s">
        <v>114</v>
      </c>
      <c r="D539" s="181">
        <v>51743</v>
      </c>
      <c r="E539" s="186"/>
    </row>
    <row r="540" spans="1:5" ht="15">
      <c r="A540" s="196" t="s">
        <v>821</v>
      </c>
      <c r="B540" s="212" t="s">
        <v>357</v>
      </c>
      <c r="D540" s="181">
        <v>4222</v>
      </c>
      <c r="E540" s="186"/>
    </row>
    <row r="541" spans="1:5" ht="15">
      <c r="A541" s="196" t="s">
        <v>821</v>
      </c>
      <c r="B541" s="213" t="s">
        <v>358</v>
      </c>
      <c r="D541" s="181">
        <v>37597</v>
      </c>
      <c r="E541" s="186"/>
    </row>
    <row r="542" spans="1:5" ht="15">
      <c r="A542" s="196" t="s">
        <v>821</v>
      </c>
      <c r="B542" s="213" t="s">
        <v>359</v>
      </c>
      <c r="D542" s="181">
        <v>1371</v>
      </c>
      <c r="E542" s="186"/>
    </row>
    <row r="543" spans="1:5" ht="15">
      <c r="A543" s="196" t="s">
        <v>821</v>
      </c>
      <c r="B543" s="214" t="s">
        <v>307</v>
      </c>
      <c r="D543" s="181">
        <v>4800</v>
      </c>
      <c r="E543" s="186"/>
    </row>
    <row r="544" spans="1:5" ht="15">
      <c r="A544" s="196" t="s">
        <v>821</v>
      </c>
      <c r="B544" s="213" t="s">
        <v>360</v>
      </c>
      <c r="D544" s="181">
        <v>3000</v>
      </c>
      <c r="E544" s="186"/>
    </row>
    <row r="545" spans="1:5" ht="15">
      <c r="A545" s="196" t="s">
        <v>821</v>
      </c>
      <c r="B545" s="213" t="s">
        <v>216</v>
      </c>
      <c r="D545" s="181">
        <v>200</v>
      </c>
      <c r="E545" s="186"/>
    </row>
    <row r="546" spans="1:5" ht="15">
      <c r="A546" s="196" t="s">
        <v>821</v>
      </c>
      <c r="B546" s="213" t="s">
        <v>876</v>
      </c>
      <c r="D546" s="181">
        <v>9500</v>
      </c>
      <c r="E546" s="186"/>
    </row>
    <row r="547" spans="1:5" ht="16.5" customHeight="1">
      <c r="A547" s="196" t="s">
        <v>821</v>
      </c>
      <c r="B547" s="213" t="s">
        <v>361</v>
      </c>
      <c r="D547" s="181">
        <v>2000</v>
      </c>
      <c r="E547" s="186"/>
    </row>
    <row r="548" spans="1:5" ht="16.5" customHeight="1">
      <c r="A548" s="196" t="s">
        <v>821</v>
      </c>
      <c r="B548" s="213" t="s">
        <v>877</v>
      </c>
      <c r="D548" s="181">
        <v>500</v>
      </c>
      <c r="E548" s="186"/>
    </row>
    <row r="549" spans="1:5" ht="15">
      <c r="A549" s="196" t="s">
        <v>821</v>
      </c>
      <c r="B549" s="213" t="s">
        <v>312</v>
      </c>
      <c r="D549" s="181">
        <v>3150</v>
      </c>
      <c r="E549" s="186"/>
    </row>
    <row r="550" spans="1:5" ht="15">
      <c r="A550" s="196" t="s">
        <v>821</v>
      </c>
      <c r="B550" s="213" t="s">
        <v>878</v>
      </c>
      <c r="D550" s="181">
        <v>1000</v>
      </c>
      <c r="E550" s="186"/>
    </row>
    <row r="551" spans="1:5" ht="30">
      <c r="A551" s="196" t="s">
        <v>821</v>
      </c>
      <c r="B551" s="213" t="s">
        <v>379</v>
      </c>
      <c r="D551" s="181">
        <v>2000</v>
      </c>
      <c r="E551" s="186"/>
    </row>
    <row r="552" spans="1:5" ht="30">
      <c r="A552" s="196" t="s">
        <v>821</v>
      </c>
      <c r="B552" s="213" t="s">
        <v>380</v>
      </c>
      <c r="D552" s="181">
        <v>2000</v>
      </c>
      <c r="E552" s="186"/>
    </row>
    <row r="553" spans="1:5" ht="15">
      <c r="A553" s="196"/>
      <c r="B553" s="213"/>
      <c r="E553" s="186"/>
    </row>
    <row r="554" spans="1:5" ht="47.25">
      <c r="A554" s="196"/>
      <c r="B554" s="192" t="s">
        <v>987</v>
      </c>
      <c r="D554" s="185">
        <f>SUM(D556)</f>
        <v>17730</v>
      </c>
      <c r="E554" s="186"/>
    </row>
    <row r="555" spans="1:5" ht="15.75">
      <c r="A555" s="196"/>
      <c r="B555" s="192"/>
      <c r="D555" s="185"/>
      <c r="E555" s="186"/>
    </row>
    <row r="556" spans="1:5" ht="30">
      <c r="A556" s="196" t="s">
        <v>821</v>
      </c>
      <c r="B556" s="188" t="s">
        <v>381</v>
      </c>
      <c r="D556" s="181">
        <v>17730</v>
      </c>
      <c r="E556" s="186"/>
    </row>
    <row r="557" spans="1:5" ht="15">
      <c r="A557" s="196"/>
      <c r="E557" s="186"/>
    </row>
    <row r="558" spans="1:5" ht="31.5">
      <c r="A558" s="196"/>
      <c r="B558" s="179" t="s">
        <v>988</v>
      </c>
      <c r="D558" s="185">
        <f>SUM(D560)</f>
        <v>135480</v>
      </c>
      <c r="E558" s="186"/>
    </row>
    <row r="559" spans="1:5" ht="15.75">
      <c r="A559" s="196"/>
      <c r="B559" s="179"/>
      <c r="D559" s="185"/>
      <c r="E559" s="186"/>
    </row>
    <row r="560" spans="1:5" ht="15">
      <c r="A560" s="196" t="s">
        <v>821</v>
      </c>
      <c r="B560" s="188" t="s">
        <v>382</v>
      </c>
      <c r="D560" s="181">
        <v>135480</v>
      </c>
      <c r="E560" s="186"/>
    </row>
    <row r="561" spans="1:5" ht="15">
      <c r="A561" s="196"/>
      <c r="E561" s="186"/>
    </row>
    <row r="562" spans="1:5" ht="31.5">
      <c r="A562" s="196"/>
      <c r="B562" s="179" t="s">
        <v>383</v>
      </c>
      <c r="D562" s="185">
        <f>SUM(D564:D570)</f>
        <v>95468</v>
      </c>
      <c r="E562" s="186"/>
    </row>
    <row r="563" spans="1:5" ht="15.75">
      <c r="A563" s="196"/>
      <c r="B563" s="179"/>
      <c r="D563" s="185"/>
      <c r="E563" s="186"/>
    </row>
    <row r="564" spans="1:5" ht="30">
      <c r="A564" s="196" t="s">
        <v>821</v>
      </c>
      <c r="B564" s="195" t="s">
        <v>384</v>
      </c>
      <c r="D564" s="181">
        <v>2774</v>
      </c>
      <c r="E564" s="186"/>
    </row>
    <row r="565" spans="1:5" ht="15">
      <c r="A565" s="196" t="s">
        <v>821</v>
      </c>
      <c r="B565" s="188" t="s">
        <v>385</v>
      </c>
      <c r="D565" s="181">
        <v>68515</v>
      </c>
      <c r="E565" s="186"/>
    </row>
    <row r="566" spans="1:5" ht="15">
      <c r="A566" s="196" t="s">
        <v>821</v>
      </c>
      <c r="B566" s="188" t="s">
        <v>251</v>
      </c>
      <c r="D566" s="181">
        <v>6402</v>
      </c>
      <c r="E566" s="186"/>
    </row>
    <row r="567" spans="1:5" ht="15">
      <c r="A567" s="196" t="s">
        <v>821</v>
      </c>
      <c r="B567" s="188" t="s">
        <v>386</v>
      </c>
      <c r="D567" s="181">
        <v>11587</v>
      </c>
      <c r="E567" s="186"/>
    </row>
    <row r="568" spans="1:5" ht="15">
      <c r="A568" s="196" t="s">
        <v>821</v>
      </c>
      <c r="B568" s="188" t="s">
        <v>279</v>
      </c>
      <c r="D568" s="181">
        <v>1840</v>
      </c>
      <c r="E568" s="186"/>
    </row>
    <row r="569" spans="1:5" ht="30">
      <c r="A569" s="196" t="s">
        <v>821</v>
      </c>
      <c r="B569" s="188" t="s">
        <v>387</v>
      </c>
      <c r="D569" s="181">
        <v>300</v>
      </c>
      <c r="E569" s="186"/>
    </row>
    <row r="570" spans="1:5" ht="15">
      <c r="A570" s="196" t="s">
        <v>821</v>
      </c>
      <c r="B570" s="188" t="s">
        <v>388</v>
      </c>
      <c r="D570" s="181">
        <v>4050</v>
      </c>
      <c r="E570" s="186"/>
    </row>
    <row r="571" spans="1:5" ht="15">
      <c r="A571" s="196"/>
      <c r="E571" s="186"/>
    </row>
    <row r="572" spans="1:5" ht="18">
      <c r="A572" s="196"/>
      <c r="B572" s="207" t="s">
        <v>389</v>
      </c>
      <c r="D572" s="185">
        <f>SUM(D574,D583,D587)</f>
        <v>70471</v>
      </c>
      <c r="E572" s="186"/>
    </row>
    <row r="573" spans="1:5" ht="15.75">
      <c r="A573" s="196"/>
      <c r="B573" s="192"/>
      <c r="D573" s="185"/>
      <c r="E573" s="186"/>
    </row>
    <row r="574" spans="1:5" ht="15.75">
      <c r="A574" s="196"/>
      <c r="B574" s="179" t="s">
        <v>390</v>
      </c>
      <c r="D574" s="185">
        <f>SUM(D576:D581)</f>
        <v>66975</v>
      </c>
      <c r="E574" s="186"/>
    </row>
    <row r="575" spans="1:5" ht="15.75">
      <c r="A575" s="196"/>
      <c r="B575" s="179"/>
      <c r="D575" s="185"/>
      <c r="E575" s="186"/>
    </row>
    <row r="576" spans="1:5" ht="15">
      <c r="A576" s="196" t="s">
        <v>821</v>
      </c>
      <c r="B576" s="195" t="s">
        <v>391</v>
      </c>
      <c r="D576" s="181">
        <v>149</v>
      </c>
      <c r="E576" s="186"/>
    </row>
    <row r="577" spans="1:5" ht="15">
      <c r="A577" s="196" t="s">
        <v>821</v>
      </c>
      <c r="B577" s="195" t="s">
        <v>395</v>
      </c>
      <c r="D577" s="181">
        <v>49589</v>
      </c>
      <c r="E577" s="186"/>
    </row>
    <row r="578" spans="1:5" ht="15">
      <c r="A578" s="196" t="s">
        <v>821</v>
      </c>
      <c r="B578" s="195" t="s">
        <v>396</v>
      </c>
      <c r="D578" s="181">
        <v>4661</v>
      </c>
      <c r="E578" s="186"/>
    </row>
    <row r="579" spans="1:5" ht="15">
      <c r="A579" s="196" t="s">
        <v>821</v>
      </c>
      <c r="B579" s="195" t="s">
        <v>397</v>
      </c>
      <c r="D579" s="181">
        <v>8023</v>
      </c>
      <c r="E579" s="186"/>
    </row>
    <row r="580" spans="1:5" ht="15">
      <c r="A580" s="196" t="s">
        <v>821</v>
      </c>
      <c r="B580" s="195" t="s">
        <v>398</v>
      </c>
      <c r="D580" s="181">
        <v>1279</v>
      </c>
      <c r="E580" s="186"/>
    </row>
    <row r="581" spans="1:5" ht="15">
      <c r="A581" s="196" t="s">
        <v>821</v>
      </c>
      <c r="B581" s="195" t="s">
        <v>407</v>
      </c>
      <c r="D581" s="181">
        <v>3274</v>
      </c>
      <c r="E581" s="186"/>
    </row>
    <row r="582" spans="1:5" ht="15">
      <c r="A582" s="196"/>
      <c r="E582" s="186"/>
    </row>
    <row r="583" spans="1:5" ht="15.75">
      <c r="A583" s="196"/>
      <c r="B583" s="179" t="s">
        <v>994</v>
      </c>
      <c r="D583" s="185">
        <f>SUM(D584:D586)</f>
        <v>3000</v>
      </c>
      <c r="E583" s="186"/>
    </row>
    <row r="584" spans="1:5" ht="15.75">
      <c r="A584" s="196"/>
      <c r="B584" s="179"/>
      <c r="D584" s="185"/>
      <c r="E584" s="186"/>
    </row>
    <row r="585" spans="1:5" ht="30">
      <c r="A585" s="196" t="s">
        <v>821</v>
      </c>
      <c r="B585" s="195" t="s">
        <v>408</v>
      </c>
      <c r="D585" s="181">
        <v>3000</v>
      </c>
      <c r="E585" s="186"/>
    </row>
    <row r="586" spans="1:5" ht="15">
      <c r="A586" s="196"/>
      <c r="E586" s="186"/>
    </row>
    <row r="587" spans="1:5" ht="15.75">
      <c r="A587" s="196"/>
      <c r="B587" s="179" t="s">
        <v>289</v>
      </c>
      <c r="D587" s="185">
        <f>SUM(D589:D591)</f>
        <v>496</v>
      </c>
      <c r="E587" s="186"/>
    </row>
    <row r="588" spans="1:5" ht="15.75">
      <c r="A588" s="196"/>
      <c r="B588" s="179"/>
      <c r="D588" s="185"/>
      <c r="E588" s="186"/>
    </row>
    <row r="589" spans="1:5" ht="60">
      <c r="A589" s="196"/>
      <c r="B589" s="195" t="s">
        <v>409</v>
      </c>
      <c r="E589" s="186"/>
    </row>
    <row r="590" spans="1:5" ht="15">
      <c r="A590" s="196" t="s">
        <v>821</v>
      </c>
      <c r="B590" s="188" t="s">
        <v>410</v>
      </c>
      <c r="D590" s="181">
        <v>400</v>
      </c>
      <c r="E590" s="186"/>
    </row>
    <row r="591" spans="1:5" ht="15">
      <c r="A591" s="196" t="s">
        <v>821</v>
      </c>
      <c r="B591" s="188" t="s">
        <v>286</v>
      </c>
      <c r="D591" s="181">
        <v>96</v>
      </c>
      <c r="E591" s="186"/>
    </row>
    <row r="592" spans="1:5" ht="15.75">
      <c r="A592" s="196"/>
      <c r="D592" s="185"/>
      <c r="E592" s="186"/>
    </row>
    <row r="593" spans="1:5" ht="36">
      <c r="A593" s="196"/>
      <c r="B593" s="180" t="s">
        <v>411</v>
      </c>
      <c r="D593" s="185">
        <f>SUM(D599,D604,D608,D625,D629,D643)</f>
        <v>3590671</v>
      </c>
      <c r="E593" s="186"/>
    </row>
    <row r="594" spans="1:5" ht="18">
      <c r="A594" s="196"/>
      <c r="B594" s="180"/>
      <c r="D594" s="185"/>
      <c r="E594" s="186"/>
    </row>
    <row r="595" spans="1:5" ht="15">
      <c r="A595" s="196"/>
      <c r="B595" s="188" t="s">
        <v>510</v>
      </c>
      <c r="E595" s="186"/>
    </row>
    <row r="596" spans="1:5" ht="15.75">
      <c r="A596" s="196"/>
      <c r="B596" s="189" t="s">
        <v>30</v>
      </c>
      <c r="C596" s="185">
        <f>SUM(D599,D604,C612,C615:C618,C619,D620:D625,D631:D632,C647:C647,D649:D655,D662:D671)</f>
        <v>922170</v>
      </c>
      <c r="E596" s="199"/>
    </row>
    <row r="597" spans="1:5" ht="15.75">
      <c r="A597" s="196"/>
      <c r="B597" s="189" t="s">
        <v>31</v>
      </c>
      <c r="C597" s="185">
        <f>SUMIF(F1:F746,"ig",D1:D746)+C648</f>
        <v>10000</v>
      </c>
      <c r="E597" s="186"/>
    </row>
    <row r="598" spans="1:5" ht="10.5" customHeight="1">
      <c r="A598" s="196"/>
      <c r="B598" s="189"/>
      <c r="E598" s="186"/>
    </row>
    <row r="599" spans="1:5" ht="15.75">
      <c r="A599" s="196"/>
      <c r="B599" s="179" t="s">
        <v>412</v>
      </c>
      <c r="D599" s="185">
        <f>SUM(D601:D602)</f>
        <v>29000</v>
      </c>
      <c r="E599" s="186"/>
    </row>
    <row r="600" spans="1:5" ht="9" customHeight="1">
      <c r="A600" s="196"/>
      <c r="B600" s="179"/>
      <c r="D600" s="185"/>
      <c r="E600" s="186"/>
    </row>
    <row r="601" spans="1:5" ht="30">
      <c r="A601" s="196" t="s">
        <v>821</v>
      </c>
      <c r="B601" s="188" t="s">
        <v>933</v>
      </c>
      <c r="D601" s="181">
        <v>9000</v>
      </c>
      <c r="E601" s="186"/>
    </row>
    <row r="602" spans="1:5" ht="30">
      <c r="A602" s="196" t="s">
        <v>821</v>
      </c>
      <c r="B602" s="188" t="s">
        <v>483</v>
      </c>
      <c r="D602" s="181">
        <v>20000</v>
      </c>
      <c r="E602" s="186"/>
    </row>
    <row r="603" spans="1:5" ht="15" customHeight="1">
      <c r="A603" s="196"/>
      <c r="E603" s="186"/>
    </row>
    <row r="604" spans="1:5" ht="15.75">
      <c r="A604" s="196"/>
      <c r="B604" s="179" t="s">
        <v>413</v>
      </c>
      <c r="D604" s="185">
        <f>SUM(D606:D606)</f>
        <v>50000</v>
      </c>
      <c r="E604" s="186"/>
    </row>
    <row r="605" spans="1:5" ht="16.5" customHeight="1">
      <c r="A605" s="196"/>
      <c r="B605" s="179"/>
      <c r="D605" s="185"/>
      <c r="E605" s="186"/>
    </row>
    <row r="606" spans="1:5" ht="30">
      <c r="A606" s="196" t="s">
        <v>821</v>
      </c>
      <c r="B606" s="188" t="s">
        <v>422</v>
      </c>
      <c r="D606" s="181">
        <v>50000</v>
      </c>
      <c r="E606" s="186"/>
    </row>
    <row r="607" spans="1:5" ht="14.25" customHeight="1">
      <c r="A607" s="196"/>
      <c r="D607" s="185"/>
      <c r="E607" s="186"/>
    </row>
    <row r="608" spans="1:5" ht="18" customHeight="1">
      <c r="A608" s="196"/>
      <c r="B608" s="179" t="s">
        <v>14</v>
      </c>
      <c r="D608" s="185">
        <f>SUM(D610:D623)</f>
        <v>122000</v>
      </c>
      <c r="E608" s="186"/>
    </row>
    <row r="609" spans="1:5" ht="13.5" customHeight="1">
      <c r="A609" s="196"/>
      <c r="B609" s="179"/>
      <c r="D609" s="185"/>
      <c r="E609" s="186"/>
    </row>
    <row r="610" spans="1:5" ht="15">
      <c r="A610" s="196" t="s">
        <v>821</v>
      </c>
      <c r="B610" s="188" t="s">
        <v>423</v>
      </c>
      <c r="D610" s="181">
        <f>C612+C613</f>
        <v>77000</v>
      </c>
      <c r="E610" s="186"/>
    </row>
    <row r="611" spans="1:5" ht="15.75">
      <c r="A611" s="196"/>
      <c r="B611" s="188" t="s">
        <v>510</v>
      </c>
      <c r="D611" s="185"/>
      <c r="E611" s="186"/>
    </row>
    <row r="612" spans="1:5" ht="15">
      <c r="A612" s="196" t="s">
        <v>821</v>
      </c>
      <c r="B612" s="195" t="s">
        <v>941</v>
      </c>
      <c r="C612" s="181">
        <v>10000</v>
      </c>
      <c r="E612" s="186"/>
    </row>
    <row r="613" spans="1:5" ht="15">
      <c r="A613" s="196" t="s">
        <v>821</v>
      </c>
      <c r="B613" s="195" t="s">
        <v>424</v>
      </c>
      <c r="C613" s="181">
        <f>SUM(C615:C619)</f>
        <v>67000</v>
      </c>
      <c r="E613" s="186"/>
    </row>
    <row r="614" spans="1:5" ht="15">
      <c r="A614" s="196"/>
      <c r="B614" s="188" t="s">
        <v>425</v>
      </c>
      <c r="E614" s="186"/>
    </row>
    <row r="615" spans="1:5" ht="15">
      <c r="A615" s="196"/>
      <c r="B615" s="188" t="s">
        <v>942</v>
      </c>
      <c r="C615" s="181">
        <v>30000</v>
      </c>
      <c r="E615" s="186"/>
    </row>
    <row r="616" spans="1:5" ht="15">
      <c r="A616" s="196"/>
      <c r="B616" s="195" t="s">
        <v>943</v>
      </c>
      <c r="C616" s="181">
        <v>8000</v>
      </c>
      <c r="E616" s="186"/>
    </row>
    <row r="617" spans="1:5" ht="15">
      <c r="A617" s="196"/>
      <c r="B617" s="188" t="s">
        <v>426</v>
      </c>
      <c r="C617" s="181">
        <v>8000</v>
      </c>
      <c r="E617" s="186"/>
    </row>
    <row r="618" spans="1:5" ht="15">
      <c r="A618" s="196"/>
      <c r="B618" s="188" t="s">
        <v>427</v>
      </c>
      <c r="C618" s="181">
        <v>5000</v>
      </c>
      <c r="E618" s="186"/>
    </row>
    <row r="619" spans="1:5" ht="45">
      <c r="A619" s="196"/>
      <c r="B619" s="188" t="s">
        <v>576</v>
      </c>
      <c r="C619" s="181">
        <v>16000</v>
      </c>
      <c r="E619" s="186"/>
    </row>
    <row r="620" spans="1:5" ht="45">
      <c r="A620" s="196" t="s">
        <v>821</v>
      </c>
      <c r="B620" s="188" t="s">
        <v>428</v>
      </c>
      <c r="D620" s="181">
        <v>15000</v>
      </c>
      <c r="E620" s="186"/>
    </row>
    <row r="621" spans="1:5" ht="45">
      <c r="A621" s="196" t="s">
        <v>821</v>
      </c>
      <c r="B621" s="188" t="s">
        <v>415</v>
      </c>
      <c r="D621" s="181">
        <v>8000</v>
      </c>
      <c r="E621" s="186"/>
    </row>
    <row r="622" spans="1:5" ht="30">
      <c r="A622" s="196" t="s">
        <v>821</v>
      </c>
      <c r="B622" s="188" t="s">
        <v>416</v>
      </c>
      <c r="D622" s="181">
        <v>20000</v>
      </c>
      <c r="E622" s="186"/>
    </row>
    <row r="623" spans="1:5" ht="15">
      <c r="A623" s="196" t="s">
        <v>821</v>
      </c>
      <c r="B623" s="188" t="s">
        <v>577</v>
      </c>
      <c r="D623" s="181">
        <v>2000</v>
      </c>
      <c r="E623" s="186"/>
    </row>
    <row r="624" spans="1:5" ht="15.75" customHeight="1">
      <c r="A624" s="196"/>
      <c r="E624" s="186"/>
    </row>
    <row r="625" spans="1:5" ht="15.75">
      <c r="A625" s="196"/>
      <c r="B625" s="179" t="s">
        <v>15</v>
      </c>
      <c r="D625" s="185">
        <f>SUM(D627:D627)</f>
        <v>30000</v>
      </c>
      <c r="E625" s="186"/>
    </row>
    <row r="626" spans="1:5" ht="10.5" customHeight="1">
      <c r="A626" s="196"/>
      <c r="B626" s="179"/>
      <c r="D626" s="185"/>
      <c r="E626" s="186"/>
    </row>
    <row r="627" spans="1:5" ht="15">
      <c r="A627" s="196" t="s">
        <v>821</v>
      </c>
      <c r="B627" s="188" t="s">
        <v>429</v>
      </c>
      <c r="D627" s="181">
        <v>30000</v>
      </c>
      <c r="E627" s="186"/>
    </row>
    <row r="628" spans="1:5" ht="12" customHeight="1">
      <c r="A628" s="196"/>
      <c r="D628" s="191"/>
      <c r="E628" s="186"/>
    </row>
    <row r="629" spans="1:5" ht="15.75">
      <c r="A629" s="196"/>
      <c r="B629" s="179" t="s">
        <v>16</v>
      </c>
      <c r="D629" s="185">
        <f>SUM(D631:D633)</f>
        <v>457500</v>
      </c>
      <c r="E629" s="186"/>
    </row>
    <row r="630" spans="1:5" ht="10.5" customHeight="1">
      <c r="A630" s="196"/>
      <c r="B630" s="179"/>
      <c r="D630" s="191"/>
      <c r="E630" s="186"/>
    </row>
    <row r="631" spans="1:5" ht="15">
      <c r="A631" s="196" t="s">
        <v>821</v>
      </c>
      <c r="B631" s="188" t="s">
        <v>430</v>
      </c>
      <c r="C631" s="184"/>
      <c r="D631" s="181">
        <v>260000</v>
      </c>
      <c r="E631" s="186"/>
    </row>
    <row r="632" spans="1:5" ht="30">
      <c r="A632" s="196" t="s">
        <v>821</v>
      </c>
      <c r="B632" s="188" t="s">
        <v>431</v>
      </c>
      <c r="C632" s="184"/>
      <c r="D632" s="181">
        <v>45000</v>
      </c>
      <c r="E632" s="186"/>
    </row>
    <row r="633" spans="1:5" ht="15.75">
      <c r="A633" s="196" t="s">
        <v>821</v>
      </c>
      <c r="B633" s="188" t="s">
        <v>488</v>
      </c>
      <c r="D633" s="181">
        <f>SUM(C635:C641)</f>
        <v>152500</v>
      </c>
      <c r="E633" s="186"/>
    </row>
    <row r="634" spans="1:5" ht="15">
      <c r="A634" s="196"/>
      <c r="B634" s="195" t="s">
        <v>510</v>
      </c>
      <c r="D634" s="215"/>
      <c r="E634" s="186"/>
    </row>
    <row r="635" spans="1:5" ht="32.25" customHeight="1">
      <c r="A635" s="196"/>
      <c r="B635" s="188" t="s">
        <v>934</v>
      </c>
      <c r="C635" s="181">
        <v>9500</v>
      </c>
      <c r="E635" s="186"/>
    </row>
    <row r="636" spans="1:5" ht="45">
      <c r="A636" s="196"/>
      <c r="B636" s="188" t="s">
        <v>935</v>
      </c>
      <c r="C636" s="181">
        <v>32000</v>
      </c>
      <c r="E636" s="186"/>
    </row>
    <row r="637" spans="1:5" ht="30">
      <c r="A637" s="196"/>
      <c r="B637" s="188" t="s">
        <v>936</v>
      </c>
      <c r="C637" s="181">
        <v>13000</v>
      </c>
      <c r="E637" s="186"/>
    </row>
    <row r="638" spans="1:5" ht="30">
      <c r="A638" s="196"/>
      <c r="B638" s="188" t="s">
        <v>939</v>
      </c>
      <c r="C638" s="181">
        <v>16000</v>
      </c>
      <c r="E638" s="186"/>
    </row>
    <row r="639" spans="1:5" ht="45">
      <c r="A639" s="196"/>
      <c r="B639" s="195" t="s">
        <v>795</v>
      </c>
      <c r="C639" s="181">
        <v>62000</v>
      </c>
      <c r="E639" s="186"/>
    </row>
    <row r="640" spans="1:5" ht="30.75" customHeight="1">
      <c r="A640" s="196"/>
      <c r="B640" s="188" t="s">
        <v>938</v>
      </c>
      <c r="C640" s="181">
        <v>12000</v>
      </c>
      <c r="E640" s="186"/>
    </row>
    <row r="641" spans="1:5" ht="30.75" customHeight="1">
      <c r="A641" s="196"/>
      <c r="B641" s="188" t="s">
        <v>937</v>
      </c>
      <c r="C641" s="181">
        <v>8000</v>
      </c>
      <c r="E641" s="186"/>
    </row>
    <row r="642" spans="1:5" ht="12" customHeight="1">
      <c r="A642" s="237"/>
      <c r="E642" s="186"/>
    </row>
    <row r="643" spans="1:5" ht="15.75">
      <c r="A643" s="237"/>
      <c r="B643" s="179" t="s">
        <v>856</v>
      </c>
      <c r="D643" s="185">
        <f>SUM(D645:D686)</f>
        <v>2902171</v>
      </c>
      <c r="E643" s="186"/>
    </row>
    <row r="644" spans="1:5" ht="9.75" customHeight="1">
      <c r="A644" s="237"/>
      <c r="E644" s="186"/>
    </row>
    <row r="645" spans="1:5" ht="15">
      <c r="A645" s="196" t="s">
        <v>821</v>
      </c>
      <c r="B645" s="188" t="s">
        <v>432</v>
      </c>
      <c r="C645" s="184"/>
      <c r="D645" s="181">
        <f>SUM(C647:C648)</f>
        <v>30000</v>
      </c>
      <c r="E645" s="186"/>
    </row>
    <row r="646" spans="1:5" ht="15.75">
      <c r="A646" s="196"/>
      <c r="B646" s="197" t="s">
        <v>510</v>
      </c>
      <c r="C646" s="184"/>
      <c r="D646" s="185"/>
      <c r="E646" s="186"/>
    </row>
    <row r="647" spans="1:5" ht="47.25" customHeight="1">
      <c r="A647" s="196"/>
      <c r="B647" s="195" t="s">
        <v>417</v>
      </c>
      <c r="C647" s="181">
        <v>20000</v>
      </c>
      <c r="D647" s="203"/>
      <c r="E647" s="186"/>
    </row>
    <row r="648" spans="1:5" ht="30.75">
      <c r="A648" s="196"/>
      <c r="B648" s="195" t="s">
        <v>489</v>
      </c>
      <c r="C648" s="181">
        <v>10000</v>
      </c>
      <c r="D648" s="203"/>
      <c r="E648" s="186"/>
    </row>
    <row r="649" spans="1:5" ht="15">
      <c r="A649" s="196" t="s">
        <v>821</v>
      </c>
      <c r="B649" s="195" t="s">
        <v>433</v>
      </c>
      <c r="D649" s="181">
        <f>SUM(C651+C652+C653)</f>
        <v>28000</v>
      </c>
      <c r="E649" s="186"/>
    </row>
    <row r="650" spans="1:5" ht="15">
      <c r="A650" s="196"/>
      <c r="B650" s="195" t="s">
        <v>510</v>
      </c>
      <c r="D650" s="203"/>
      <c r="E650" s="186"/>
    </row>
    <row r="651" spans="1:5" ht="15">
      <c r="A651" s="196"/>
      <c r="B651" s="195" t="s">
        <v>414</v>
      </c>
      <c r="C651" s="181">
        <v>1500</v>
      </c>
      <c r="D651" s="203"/>
      <c r="E651" s="186"/>
    </row>
    <row r="652" spans="1:5" ht="15">
      <c r="A652" s="196"/>
      <c r="B652" s="195" t="s">
        <v>940</v>
      </c>
      <c r="C652" s="181">
        <v>3000</v>
      </c>
      <c r="D652" s="203"/>
      <c r="E652" s="186"/>
    </row>
    <row r="653" spans="1:5" ht="45">
      <c r="A653" s="196"/>
      <c r="B653" s="195" t="s">
        <v>796</v>
      </c>
      <c r="C653" s="181">
        <v>23500</v>
      </c>
      <c r="D653" s="203"/>
      <c r="E653" s="186"/>
    </row>
    <row r="654" spans="1:5" ht="45">
      <c r="A654" s="196" t="s">
        <v>821</v>
      </c>
      <c r="B654" s="195" t="s">
        <v>434</v>
      </c>
      <c r="D654" s="181">
        <v>5020</v>
      </c>
      <c r="E654" s="186"/>
    </row>
    <row r="655" spans="1:5" ht="15">
      <c r="A655" s="196" t="s">
        <v>821</v>
      </c>
      <c r="B655" s="195" t="s">
        <v>435</v>
      </c>
      <c r="D655" s="181">
        <f>SUM(C657:C661)</f>
        <v>119100</v>
      </c>
      <c r="E655" s="186"/>
    </row>
    <row r="656" spans="1:5" ht="15">
      <c r="A656" s="196"/>
      <c r="B656" s="195" t="s">
        <v>510</v>
      </c>
      <c r="E656" s="186"/>
    </row>
    <row r="657" spans="1:5" ht="30">
      <c r="A657" s="196"/>
      <c r="B657" s="195" t="s">
        <v>436</v>
      </c>
      <c r="C657" s="181">
        <v>82100</v>
      </c>
      <c r="E657" s="186"/>
    </row>
    <row r="658" spans="1:5" ht="63" customHeight="1">
      <c r="A658" s="196"/>
      <c r="B658" s="195" t="s">
        <v>797</v>
      </c>
      <c r="C658" s="181">
        <v>30000</v>
      </c>
      <c r="E658" s="186"/>
    </row>
    <row r="659" spans="1:5" ht="15">
      <c r="A659" s="196"/>
      <c r="B659" s="195" t="s">
        <v>437</v>
      </c>
      <c r="C659" s="181">
        <v>2000</v>
      </c>
      <c r="E659" s="186"/>
    </row>
    <row r="660" spans="1:5" ht="30">
      <c r="A660" s="196"/>
      <c r="B660" s="195" t="s">
        <v>438</v>
      </c>
      <c r="C660" s="181">
        <v>3000</v>
      </c>
      <c r="E660" s="186"/>
    </row>
    <row r="661" spans="1:5" ht="30">
      <c r="A661" s="196"/>
      <c r="B661" s="195" t="s">
        <v>439</v>
      </c>
      <c r="C661" s="181">
        <v>2000</v>
      </c>
      <c r="E661" s="186"/>
    </row>
    <row r="662" spans="1:5" ht="30">
      <c r="A662" s="196" t="s">
        <v>821</v>
      </c>
      <c r="B662" s="195" t="s">
        <v>579</v>
      </c>
      <c r="C662" s="184"/>
      <c r="D662" s="181">
        <v>12000</v>
      </c>
      <c r="E662" s="186"/>
    </row>
    <row r="663" spans="1:5" ht="31.5" customHeight="1">
      <c r="A663" s="196" t="s">
        <v>821</v>
      </c>
      <c r="B663" s="195" t="s">
        <v>440</v>
      </c>
      <c r="C663" s="184"/>
      <c r="D663" s="181">
        <f>SUM(C664:C667)</f>
        <v>69050</v>
      </c>
      <c r="E663" s="186"/>
    </row>
    <row r="664" spans="1:5" ht="19.5" customHeight="1">
      <c r="A664" s="196"/>
      <c r="B664" s="195" t="s">
        <v>441</v>
      </c>
      <c r="C664" s="181">
        <v>5000</v>
      </c>
      <c r="E664" s="186"/>
    </row>
    <row r="665" spans="1:5" ht="19.5" customHeight="1">
      <c r="A665" s="196"/>
      <c r="B665" s="195" t="s">
        <v>449</v>
      </c>
      <c r="C665" s="181">
        <v>11000</v>
      </c>
      <c r="E665" s="186"/>
    </row>
    <row r="666" spans="1:5" ht="19.5" customHeight="1">
      <c r="A666" s="196"/>
      <c r="B666" s="195" t="s">
        <v>450</v>
      </c>
      <c r="C666" s="181">
        <v>42000</v>
      </c>
      <c r="E666" s="186"/>
    </row>
    <row r="667" spans="1:5" ht="15">
      <c r="A667" s="196"/>
      <c r="B667" s="188" t="s">
        <v>451</v>
      </c>
      <c r="C667" s="181">
        <v>11050</v>
      </c>
      <c r="D667" s="203"/>
      <c r="E667" s="186"/>
    </row>
    <row r="668" spans="1:6" ht="15">
      <c r="A668" s="196" t="s">
        <v>821</v>
      </c>
      <c r="B668" s="195" t="s">
        <v>452</v>
      </c>
      <c r="C668" s="184"/>
      <c r="D668" s="181">
        <v>5000</v>
      </c>
      <c r="E668" s="186"/>
      <c r="F668" s="209"/>
    </row>
    <row r="669" spans="1:5" ht="30">
      <c r="A669" s="196" t="s">
        <v>821</v>
      </c>
      <c r="B669" s="195" t="s">
        <v>580</v>
      </c>
      <c r="C669" s="184"/>
      <c r="D669" s="181">
        <v>8000</v>
      </c>
      <c r="E669" s="186"/>
    </row>
    <row r="670" spans="1:5" ht="17.25" customHeight="1">
      <c r="A670" s="196" t="s">
        <v>821</v>
      </c>
      <c r="B670" s="188" t="s">
        <v>362</v>
      </c>
      <c r="D670" s="181">
        <v>50000</v>
      </c>
      <c r="E670" s="186"/>
    </row>
    <row r="671" spans="1:5" ht="37.5" customHeight="1">
      <c r="A671" s="196" t="s">
        <v>821</v>
      </c>
      <c r="B671" s="188" t="s">
        <v>578</v>
      </c>
      <c r="D671" s="181">
        <v>70000</v>
      </c>
      <c r="E671" s="186"/>
    </row>
    <row r="672" spans="1:5" ht="60.75">
      <c r="A672" s="196" t="s">
        <v>821</v>
      </c>
      <c r="B672" s="188" t="s">
        <v>497</v>
      </c>
      <c r="D672" s="181">
        <f>SUM(C673:C674)</f>
        <v>1214237</v>
      </c>
      <c r="E672" s="186"/>
    </row>
    <row r="673" spans="1:5" ht="15">
      <c r="A673" s="196"/>
      <c r="B673" s="188" t="s">
        <v>453</v>
      </c>
      <c r="C673" s="181">
        <v>955429</v>
      </c>
      <c r="E673" s="186"/>
    </row>
    <row r="674" spans="1:5" ht="15">
      <c r="A674" s="196"/>
      <c r="B674" s="188" t="s">
        <v>33</v>
      </c>
      <c r="C674" s="181">
        <v>258808</v>
      </c>
      <c r="E674" s="186"/>
    </row>
    <row r="675" spans="1:5" ht="64.5" customHeight="1">
      <c r="A675" s="196" t="s">
        <v>821</v>
      </c>
      <c r="B675" s="195" t="s">
        <v>498</v>
      </c>
      <c r="D675" s="181">
        <v>55764</v>
      </c>
      <c r="E675" s="186"/>
    </row>
    <row r="676" spans="1:5" ht="33.75" customHeight="1">
      <c r="A676" s="196" t="s">
        <v>821</v>
      </c>
      <c r="B676" s="195" t="s">
        <v>499</v>
      </c>
      <c r="D676" s="181">
        <v>1000</v>
      </c>
      <c r="E676" s="186"/>
    </row>
    <row r="677" spans="1:5" ht="30.75">
      <c r="A677" s="196" t="s">
        <v>821</v>
      </c>
      <c r="B677" s="188" t="s">
        <v>500</v>
      </c>
      <c r="D677" s="181">
        <v>70000</v>
      </c>
      <c r="E677" s="186"/>
    </row>
    <row r="678" spans="1:5" ht="47.25" customHeight="1">
      <c r="A678" s="196" t="s">
        <v>821</v>
      </c>
      <c r="B678" s="188" t="s">
        <v>501</v>
      </c>
      <c r="D678" s="181">
        <f>C680+C681</f>
        <v>570000</v>
      </c>
      <c r="E678" s="186"/>
    </row>
    <row r="679" spans="1:5" ht="13.5" customHeight="1">
      <c r="A679" s="196"/>
      <c r="B679" s="188" t="s">
        <v>510</v>
      </c>
      <c r="E679" s="186"/>
    </row>
    <row r="680" spans="1:5" ht="16.5" customHeight="1">
      <c r="A680" s="196"/>
      <c r="B680" s="188" t="s">
        <v>363</v>
      </c>
      <c r="C680" s="181">
        <v>427500</v>
      </c>
      <c r="E680" s="186"/>
    </row>
    <row r="681" spans="1:5" ht="17.25" customHeight="1">
      <c r="A681" s="196"/>
      <c r="B681" s="188" t="s">
        <v>33</v>
      </c>
      <c r="C681" s="181">
        <v>142500</v>
      </c>
      <c r="E681" s="186"/>
    </row>
    <row r="682" spans="1:5" ht="30.75">
      <c r="A682" s="196" t="s">
        <v>821</v>
      </c>
      <c r="B682" s="188" t="s">
        <v>502</v>
      </c>
      <c r="D682" s="181">
        <v>20000</v>
      </c>
      <c r="E682" s="186"/>
    </row>
    <row r="683" spans="1:5" ht="44.25" customHeight="1">
      <c r="A683" s="196" t="s">
        <v>821</v>
      </c>
      <c r="B683" s="188" t="s">
        <v>503</v>
      </c>
      <c r="D683" s="181">
        <f>SUM(C685:C686)</f>
        <v>575000</v>
      </c>
      <c r="E683" s="186"/>
    </row>
    <row r="684" spans="1:5" ht="13.5" customHeight="1">
      <c r="A684" s="196"/>
      <c r="B684" s="188" t="s">
        <v>510</v>
      </c>
      <c r="E684" s="186"/>
    </row>
    <row r="685" spans="1:5" ht="16.5" customHeight="1">
      <c r="A685" s="196"/>
      <c r="B685" s="188" t="s">
        <v>363</v>
      </c>
      <c r="C685" s="181">
        <v>431250</v>
      </c>
      <c r="E685" s="186"/>
    </row>
    <row r="686" spans="1:5" ht="17.25" customHeight="1">
      <c r="A686" s="196"/>
      <c r="B686" s="188" t="s">
        <v>33</v>
      </c>
      <c r="C686" s="181">
        <v>143750</v>
      </c>
      <c r="E686" s="186"/>
    </row>
    <row r="687" spans="1:5" ht="15">
      <c r="A687" s="196"/>
      <c r="E687" s="186"/>
    </row>
    <row r="688" spans="1:254" s="217" customFormat="1" ht="36">
      <c r="A688" s="196"/>
      <c r="B688" s="207" t="s">
        <v>454</v>
      </c>
      <c r="C688" s="181"/>
      <c r="D688" s="185">
        <f>SUM(D692:D695)</f>
        <v>405000</v>
      </c>
      <c r="E688" s="186"/>
      <c r="F688" s="184"/>
      <c r="G688" s="216"/>
      <c r="H688" s="216"/>
      <c r="I688" s="216"/>
      <c r="J688" s="216"/>
      <c r="K688" s="216"/>
      <c r="L688" s="216"/>
      <c r="M688" s="216"/>
      <c r="N688" s="216"/>
      <c r="O688" s="216"/>
      <c r="P688" s="216"/>
      <c r="Q688" s="216"/>
      <c r="R688" s="216"/>
      <c r="S688" s="216"/>
      <c r="T688" s="216"/>
      <c r="U688" s="216"/>
      <c r="V688" s="216"/>
      <c r="W688" s="216"/>
      <c r="X688" s="216"/>
      <c r="Y688" s="216"/>
      <c r="Z688" s="216"/>
      <c r="AA688" s="216"/>
      <c r="AB688" s="216"/>
      <c r="AC688" s="216"/>
      <c r="AD688" s="216"/>
      <c r="AE688" s="216"/>
      <c r="AF688" s="216"/>
      <c r="AG688" s="216"/>
      <c r="AH688" s="216"/>
      <c r="AI688" s="216"/>
      <c r="AJ688" s="216"/>
      <c r="AK688" s="216"/>
      <c r="AL688" s="216"/>
      <c r="AM688" s="216"/>
      <c r="AN688" s="216"/>
      <c r="AO688" s="216"/>
      <c r="AP688" s="216"/>
      <c r="AQ688" s="216"/>
      <c r="AR688" s="216"/>
      <c r="AS688" s="216"/>
      <c r="AT688" s="216"/>
      <c r="AU688" s="216"/>
      <c r="AV688" s="216"/>
      <c r="AW688" s="216"/>
      <c r="AX688" s="216"/>
      <c r="AY688" s="216"/>
      <c r="AZ688" s="216"/>
      <c r="BA688" s="216"/>
      <c r="BB688" s="216"/>
      <c r="BC688" s="216"/>
      <c r="BD688" s="216"/>
      <c r="BE688" s="216"/>
      <c r="BF688" s="216"/>
      <c r="BG688" s="216"/>
      <c r="BH688" s="216"/>
      <c r="BI688" s="216"/>
      <c r="BJ688" s="216"/>
      <c r="BK688" s="216"/>
      <c r="BL688" s="216"/>
      <c r="BM688" s="216"/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6"/>
      <c r="BZ688" s="216"/>
      <c r="CA688" s="216"/>
      <c r="CB688" s="216"/>
      <c r="CC688" s="216"/>
      <c r="CD688" s="216"/>
      <c r="CE688" s="216"/>
      <c r="CF688" s="216"/>
      <c r="CG688" s="216"/>
      <c r="CH688" s="216"/>
      <c r="CI688" s="216"/>
      <c r="CJ688" s="216"/>
      <c r="CK688" s="216"/>
      <c r="CL688" s="216"/>
      <c r="CM688" s="216"/>
      <c r="CN688" s="216"/>
      <c r="CO688" s="216"/>
      <c r="CP688" s="216"/>
      <c r="CQ688" s="216"/>
      <c r="CR688" s="216"/>
      <c r="CS688" s="216"/>
      <c r="CT688" s="216"/>
      <c r="CU688" s="216"/>
      <c r="CV688" s="216"/>
      <c r="CW688" s="216"/>
      <c r="CX688" s="216"/>
      <c r="CY688" s="216"/>
      <c r="CZ688" s="216"/>
      <c r="DA688" s="216"/>
      <c r="DB688" s="216"/>
      <c r="DC688" s="216"/>
      <c r="DD688" s="216"/>
      <c r="DE688" s="216"/>
      <c r="DF688" s="216"/>
      <c r="DG688" s="216"/>
      <c r="DH688" s="216"/>
      <c r="DI688" s="216"/>
      <c r="DJ688" s="216"/>
      <c r="DK688" s="216"/>
      <c r="DL688" s="216"/>
      <c r="DM688" s="216"/>
      <c r="DN688" s="216"/>
      <c r="DO688" s="216"/>
      <c r="DP688" s="216"/>
      <c r="DQ688" s="216"/>
      <c r="DR688" s="216"/>
      <c r="DS688" s="216"/>
      <c r="DT688" s="216"/>
      <c r="DU688" s="216"/>
      <c r="DV688" s="216"/>
      <c r="DW688" s="216"/>
      <c r="DX688" s="216"/>
      <c r="DY688" s="216"/>
      <c r="DZ688" s="216"/>
      <c r="EA688" s="216"/>
      <c r="EB688" s="216"/>
      <c r="EC688" s="216"/>
      <c r="ED688" s="216"/>
      <c r="EE688" s="216"/>
      <c r="EF688" s="216"/>
      <c r="EG688" s="216"/>
      <c r="EH688" s="216"/>
      <c r="EI688" s="216"/>
      <c r="EJ688" s="216"/>
      <c r="EK688" s="216"/>
      <c r="EL688" s="216"/>
      <c r="EM688" s="216"/>
      <c r="EN688" s="216"/>
      <c r="EO688" s="216"/>
      <c r="EP688" s="216"/>
      <c r="EQ688" s="216"/>
      <c r="ER688" s="216"/>
      <c r="ES688" s="216"/>
      <c r="ET688" s="216"/>
      <c r="EU688" s="216"/>
      <c r="EV688" s="216"/>
      <c r="EW688" s="216"/>
      <c r="EX688" s="216"/>
      <c r="EY688" s="216"/>
      <c r="EZ688" s="216"/>
      <c r="FA688" s="216"/>
      <c r="FB688" s="216"/>
      <c r="FC688" s="216"/>
      <c r="FD688" s="216"/>
      <c r="FE688" s="216"/>
      <c r="FF688" s="216"/>
      <c r="FG688" s="216"/>
      <c r="FH688" s="216"/>
      <c r="FI688" s="216"/>
      <c r="FJ688" s="216"/>
      <c r="FK688" s="216"/>
      <c r="FL688" s="216"/>
      <c r="FM688" s="216"/>
      <c r="FN688" s="216"/>
      <c r="FO688" s="216"/>
      <c r="FP688" s="216"/>
      <c r="FQ688" s="216"/>
      <c r="FR688" s="216"/>
      <c r="FS688" s="216"/>
      <c r="FT688" s="216"/>
      <c r="FU688" s="216"/>
      <c r="FV688" s="216"/>
      <c r="FW688" s="216"/>
      <c r="FX688" s="216"/>
      <c r="FY688" s="216"/>
      <c r="FZ688" s="216"/>
      <c r="GA688" s="216"/>
      <c r="GB688" s="216"/>
      <c r="GC688" s="216"/>
      <c r="GD688" s="216"/>
      <c r="GE688" s="216"/>
      <c r="GF688" s="216"/>
      <c r="GG688" s="216"/>
      <c r="GH688" s="216"/>
      <c r="GI688" s="216"/>
      <c r="GJ688" s="216"/>
      <c r="GK688" s="216"/>
      <c r="GL688" s="216"/>
      <c r="GM688" s="216"/>
      <c r="GN688" s="216"/>
      <c r="GO688" s="216"/>
      <c r="GP688" s="216"/>
      <c r="GQ688" s="216"/>
      <c r="GR688" s="216"/>
      <c r="GS688" s="216"/>
      <c r="GT688" s="216"/>
      <c r="GU688" s="216"/>
      <c r="GV688" s="216"/>
      <c r="GW688" s="216"/>
      <c r="GX688" s="216"/>
      <c r="GY688" s="216"/>
      <c r="GZ688" s="216"/>
      <c r="HA688" s="216"/>
      <c r="HB688" s="216"/>
      <c r="HC688" s="216"/>
      <c r="HD688" s="216"/>
      <c r="HE688" s="216"/>
      <c r="HF688" s="216"/>
      <c r="HG688" s="216"/>
      <c r="HH688" s="216"/>
      <c r="HI688" s="216"/>
      <c r="HJ688" s="216"/>
      <c r="HK688" s="216"/>
      <c r="HL688" s="216"/>
      <c r="HM688" s="216"/>
      <c r="HN688" s="216"/>
      <c r="HO688" s="216"/>
      <c r="HP688" s="216"/>
      <c r="HQ688" s="216"/>
      <c r="HR688" s="216"/>
      <c r="HS688" s="216"/>
      <c r="HT688" s="216"/>
      <c r="HU688" s="216"/>
      <c r="HV688" s="216"/>
      <c r="HW688" s="216"/>
      <c r="HX688" s="216"/>
      <c r="HY688" s="216"/>
      <c r="HZ688" s="216"/>
      <c r="IA688" s="216"/>
      <c r="IB688" s="216"/>
      <c r="IC688" s="216"/>
      <c r="ID688" s="216"/>
      <c r="IE688" s="216"/>
      <c r="IF688" s="216"/>
      <c r="IG688" s="216"/>
      <c r="IH688" s="216"/>
      <c r="II688" s="216"/>
      <c r="IJ688" s="216"/>
      <c r="IK688" s="216"/>
      <c r="IL688" s="216"/>
      <c r="IM688" s="216"/>
      <c r="IN688" s="216"/>
      <c r="IO688" s="216"/>
      <c r="IP688" s="216"/>
      <c r="IQ688" s="216"/>
      <c r="IR688" s="216"/>
      <c r="IS688" s="216"/>
      <c r="IT688" s="216"/>
    </row>
    <row r="689" spans="1:254" s="217" customFormat="1" ht="18">
      <c r="A689" s="196"/>
      <c r="B689" s="207"/>
      <c r="C689" s="181"/>
      <c r="D689" s="185"/>
      <c r="E689" s="186"/>
      <c r="F689" s="216"/>
      <c r="G689" s="216"/>
      <c r="H689" s="216"/>
      <c r="I689" s="216"/>
      <c r="J689" s="216"/>
      <c r="K689" s="216"/>
      <c r="L689" s="216"/>
      <c r="M689" s="216"/>
      <c r="N689" s="216"/>
      <c r="O689" s="216"/>
      <c r="P689" s="216"/>
      <c r="Q689" s="216"/>
      <c r="R689" s="216"/>
      <c r="S689" s="216"/>
      <c r="T689" s="216"/>
      <c r="U689" s="216"/>
      <c r="V689" s="216"/>
      <c r="W689" s="216"/>
      <c r="X689" s="216"/>
      <c r="Y689" s="216"/>
      <c r="Z689" s="216"/>
      <c r="AA689" s="216"/>
      <c r="AB689" s="216"/>
      <c r="AC689" s="216"/>
      <c r="AD689" s="216"/>
      <c r="AE689" s="216"/>
      <c r="AF689" s="216"/>
      <c r="AG689" s="216"/>
      <c r="AH689" s="216"/>
      <c r="AI689" s="216"/>
      <c r="AJ689" s="216"/>
      <c r="AK689" s="216"/>
      <c r="AL689" s="216"/>
      <c r="AM689" s="216"/>
      <c r="AN689" s="216"/>
      <c r="AO689" s="216"/>
      <c r="AP689" s="216"/>
      <c r="AQ689" s="216"/>
      <c r="AR689" s="216"/>
      <c r="AS689" s="216"/>
      <c r="AT689" s="216"/>
      <c r="AU689" s="216"/>
      <c r="AV689" s="216"/>
      <c r="AW689" s="216"/>
      <c r="AX689" s="216"/>
      <c r="AY689" s="216"/>
      <c r="AZ689" s="216"/>
      <c r="BA689" s="216"/>
      <c r="BB689" s="216"/>
      <c r="BC689" s="216"/>
      <c r="BD689" s="216"/>
      <c r="BE689" s="216"/>
      <c r="BF689" s="216"/>
      <c r="BG689" s="216"/>
      <c r="BH689" s="216"/>
      <c r="BI689" s="216"/>
      <c r="BJ689" s="216"/>
      <c r="BK689" s="216"/>
      <c r="BL689" s="216"/>
      <c r="BM689" s="216"/>
      <c r="BN689" s="216"/>
      <c r="BO689" s="216"/>
      <c r="BP689" s="216"/>
      <c r="BQ689" s="216"/>
      <c r="BR689" s="216"/>
      <c r="BS689" s="216"/>
      <c r="BT689" s="216"/>
      <c r="BU689" s="216"/>
      <c r="BV689" s="216"/>
      <c r="BW689" s="216"/>
      <c r="BX689" s="216"/>
      <c r="BY689" s="216"/>
      <c r="BZ689" s="216"/>
      <c r="CA689" s="216"/>
      <c r="CB689" s="216"/>
      <c r="CC689" s="216"/>
      <c r="CD689" s="216"/>
      <c r="CE689" s="216"/>
      <c r="CF689" s="216"/>
      <c r="CG689" s="216"/>
      <c r="CH689" s="216"/>
      <c r="CI689" s="216"/>
      <c r="CJ689" s="216"/>
      <c r="CK689" s="216"/>
      <c r="CL689" s="216"/>
      <c r="CM689" s="216"/>
      <c r="CN689" s="216"/>
      <c r="CO689" s="216"/>
      <c r="CP689" s="216"/>
      <c r="CQ689" s="216"/>
      <c r="CR689" s="216"/>
      <c r="CS689" s="216"/>
      <c r="CT689" s="216"/>
      <c r="CU689" s="216"/>
      <c r="CV689" s="216"/>
      <c r="CW689" s="216"/>
      <c r="CX689" s="216"/>
      <c r="CY689" s="216"/>
      <c r="CZ689" s="216"/>
      <c r="DA689" s="216"/>
      <c r="DB689" s="216"/>
      <c r="DC689" s="216"/>
      <c r="DD689" s="216"/>
      <c r="DE689" s="216"/>
      <c r="DF689" s="216"/>
      <c r="DG689" s="216"/>
      <c r="DH689" s="216"/>
      <c r="DI689" s="216"/>
      <c r="DJ689" s="216"/>
      <c r="DK689" s="216"/>
      <c r="DL689" s="216"/>
      <c r="DM689" s="216"/>
      <c r="DN689" s="216"/>
      <c r="DO689" s="216"/>
      <c r="DP689" s="216"/>
      <c r="DQ689" s="216"/>
      <c r="DR689" s="216"/>
      <c r="DS689" s="216"/>
      <c r="DT689" s="216"/>
      <c r="DU689" s="216"/>
      <c r="DV689" s="216"/>
      <c r="DW689" s="216"/>
      <c r="DX689" s="216"/>
      <c r="DY689" s="216"/>
      <c r="DZ689" s="216"/>
      <c r="EA689" s="216"/>
      <c r="EB689" s="216"/>
      <c r="EC689" s="216"/>
      <c r="ED689" s="216"/>
      <c r="EE689" s="216"/>
      <c r="EF689" s="216"/>
      <c r="EG689" s="216"/>
      <c r="EH689" s="216"/>
      <c r="EI689" s="216"/>
      <c r="EJ689" s="216"/>
      <c r="EK689" s="216"/>
      <c r="EL689" s="216"/>
      <c r="EM689" s="216"/>
      <c r="EN689" s="216"/>
      <c r="EO689" s="216"/>
      <c r="EP689" s="216"/>
      <c r="EQ689" s="216"/>
      <c r="ER689" s="216"/>
      <c r="ES689" s="216"/>
      <c r="ET689" s="216"/>
      <c r="EU689" s="216"/>
      <c r="EV689" s="216"/>
      <c r="EW689" s="216"/>
      <c r="EX689" s="216"/>
      <c r="EY689" s="216"/>
      <c r="EZ689" s="216"/>
      <c r="FA689" s="216"/>
      <c r="FB689" s="216"/>
      <c r="FC689" s="216"/>
      <c r="FD689" s="216"/>
      <c r="FE689" s="216"/>
      <c r="FF689" s="216"/>
      <c r="FG689" s="216"/>
      <c r="FH689" s="216"/>
      <c r="FI689" s="216"/>
      <c r="FJ689" s="216"/>
      <c r="FK689" s="216"/>
      <c r="FL689" s="216"/>
      <c r="FM689" s="216"/>
      <c r="FN689" s="216"/>
      <c r="FO689" s="216"/>
      <c r="FP689" s="216"/>
      <c r="FQ689" s="216"/>
      <c r="FR689" s="216"/>
      <c r="FS689" s="216"/>
      <c r="FT689" s="216"/>
      <c r="FU689" s="216"/>
      <c r="FV689" s="216"/>
      <c r="FW689" s="216"/>
      <c r="FX689" s="216"/>
      <c r="FY689" s="216"/>
      <c r="FZ689" s="216"/>
      <c r="GA689" s="216"/>
      <c r="GB689" s="216"/>
      <c r="GC689" s="216"/>
      <c r="GD689" s="216"/>
      <c r="GE689" s="216"/>
      <c r="GF689" s="216"/>
      <c r="GG689" s="216"/>
      <c r="GH689" s="216"/>
      <c r="GI689" s="216"/>
      <c r="GJ689" s="216"/>
      <c r="GK689" s="216"/>
      <c r="GL689" s="216"/>
      <c r="GM689" s="216"/>
      <c r="GN689" s="216"/>
      <c r="GO689" s="216"/>
      <c r="GP689" s="216"/>
      <c r="GQ689" s="216"/>
      <c r="GR689" s="216"/>
      <c r="GS689" s="216"/>
      <c r="GT689" s="216"/>
      <c r="GU689" s="216"/>
      <c r="GV689" s="216"/>
      <c r="GW689" s="216"/>
      <c r="GX689" s="216"/>
      <c r="GY689" s="216"/>
      <c r="GZ689" s="216"/>
      <c r="HA689" s="216"/>
      <c r="HB689" s="216"/>
      <c r="HC689" s="216"/>
      <c r="HD689" s="216"/>
      <c r="HE689" s="216"/>
      <c r="HF689" s="216"/>
      <c r="HG689" s="216"/>
      <c r="HH689" s="216"/>
      <c r="HI689" s="216"/>
      <c r="HJ689" s="216"/>
      <c r="HK689" s="216"/>
      <c r="HL689" s="216"/>
      <c r="HM689" s="216"/>
      <c r="HN689" s="216"/>
      <c r="HO689" s="216"/>
      <c r="HP689" s="216"/>
      <c r="HQ689" s="216"/>
      <c r="HR689" s="216"/>
      <c r="HS689" s="216"/>
      <c r="HT689" s="216"/>
      <c r="HU689" s="216"/>
      <c r="HV689" s="216"/>
      <c r="HW689" s="216"/>
      <c r="HX689" s="216"/>
      <c r="HY689" s="216"/>
      <c r="HZ689" s="216"/>
      <c r="IA689" s="216"/>
      <c r="IB689" s="216"/>
      <c r="IC689" s="216"/>
      <c r="ID689" s="216"/>
      <c r="IE689" s="216"/>
      <c r="IF689" s="216"/>
      <c r="IG689" s="216"/>
      <c r="IH689" s="216"/>
      <c r="II689" s="216"/>
      <c r="IJ689" s="216"/>
      <c r="IK689" s="216"/>
      <c r="IL689" s="216"/>
      <c r="IM689" s="216"/>
      <c r="IN689" s="216"/>
      <c r="IO689" s="216"/>
      <c r="IP689" s="216"/>
      <c r="IQ689" s="216"/>
      <c r="IR689" s="216"/>
      <c r="IS689" s="216"/>
      <c r="IT689" s="216"/>
    </row>
    <row r="690" spans="1:254" s="217" customFormat="1" ht="15.75">
      <c r="A690" s="196"/>
      <c r="B690" s="179" t="s">
        <v>18</v>
      </c>
      <c r="C690" s="181"/>
      <c r="D690" s="185">
        <f>SUM(D692:D695)</f>
        <v>405000</v>
      </c>
      <c r="E690" s="186"/>
      <c r="F690" s="216"/>
      <c r="G690" s="216"/>
      <c r="H690" s="216"/>
      <c r="I690" s="216"/>
      <c r="J690" s="216"/>
      <c r="K690" s="216"/>
      <c r="L690" s="216"/>
      <c r="M690" s="216"/>
      <c r="N690" s="216"/>
      <c r="O690" s="216"/>
      <c r="P690" s="216"/>
      <c r="Q690" s="216"/>
      <c r="R690" s="216"/>
      <c r="S690" s="216"/>
      <c r="T690" s="216"/>
      <c r="U690" s="216"/>
      <c r="V690" s="216"/>
      <c r="W690" s="216"/>
      <c r="X690" s="216"/>
      <c r="Y690" s="216"/>
      <c r="Z690" s="216"/>
      <c r="AA690" s="216"/>
      <c r="AB690" s="216"/>
      <c r="AC690" s="216"/>
      <c r="AD690" s="216"/>
      <c r="AE690" s="216"/>
      <c r="AF690" s="216"/>
      <c r="AG690" s="216"/>
      <c r="AH690" s="216"/>
      <c r="AI690" s="216"/>
      <c r="AJ690" s="216"/>
      <c r="AK690" s="216"/>
      <c r="AL690" s="216"/>
      <c r="AM690" s="216"/>
      <c r="AN690" s="216"/>
      <c r="AO690" s="216"/>
      <c r="AP690" s="216"/>
      <c r="AQ690" s="216"/>
      <c r="AR690" s="216"/>
      <c r="AS690" s="216"/>
      <c r="AT690" s="216"/>
      <c r="AU690" s="216"/>
      <c r="AV690" s="216"/>
      <c r="AW690" s="216"/>
      <c r="AX690" s="216"/>
      <c r="AY690" s="216"/>
      <c r="AZ690" s="216"/>
      <c r="BA690" s="216"/>
      <c r="BB690" s="216"/>
      <c r="BC690" s="216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  <c r="BZ690" s="216"/>
      <c r="CA690" s="216"/>
      <c r="CB690" s="216"/>
      <c r="CC690" s="216"/>
      <c r="CD690" s="216"/>
      <c r="CE690" s="216"/>
      <c r="CF690" s="216"/>
      <c r="CG690" s="216"/>
      <c r="CH690" s="216"/>
      <c r="CI690" s="216"/>
      <c r="CJ690" s="216"/>
      <c r="CK690" s="216"/>
      <c r="CL690" s="216"/>
      <c r="CM690" s="216"/>
      <c r="CN690" s="216"/>
      <c r="CO690" s="216"/>
      <c r="CP690" s="216"/>
      <c r="CQ690" s="216"/>
      <c r="CR690" s="216"/>
      <c r="CS690" s="216"/>
      <c r="CT690" s="216"/>
      <c r="CU690" s="216"/>
      <c r="CV690" s="216"/>
      <c r="CW690" s="216"/>
      <c r="CX690" s="216"/>
      <c r="CY690" s="216"/>
      <c r="CZ690" s="216"/>
      <c r="DA690" s="216"/>
      <c r="DB690" s="216"/>
      <c r="DC690" s="216"/>
      <c r="DD690" s="216"/>
      <c r="DE690" s="216"/>
      <c r="DF690" s="216"/>
      <c r="DG690" s="216"/>
      <c r="DH690" s="216"/>
      <c r="DI690" s="216"/>
      <c r="DJ690" s="216"/>
      <c r="DK690" s="216"/>
      <c r="DL690" s="216"/>
      <c r="DM690" s="216"/>
      <c r="DN690" s="216"/>
      <c r="DO690" s="216"/>
      <c r="DP690" s="216"/>
      <c r="DQ690" s="216"/>
      <c r="DR690" s="216"/>
      <c r="DS690" s="216"/>
      <c r="DT690" s="216"/>
      <c r="DU690" s="216"/>
      <c r="DV690" s="216"/>
      <c r="DW690" s="216"/>
      <c r="DX690" s="216"/>
      <c r="DY690" s="216"/>
      <c r="DZ690" s="216"/>
      <c r="EA690" s="216"/>
      <c r="EB690" s="216"/>
      <c r="EC690" s="216"/>
      <c r="ED690" s="216"/>
      <c r="EE690" s="216"/>
      <c r="EF690" s="216"/>
      <c r="EG690" s="216"/>
      <c r="EH690" s="216"/>
      <c r="EI690" s="216"/>
      <c r="EJ690" s="216"/>
      <c r="EK690" s="216"/>
      <c r="EL690" s="216"/>
      <c r="EM690" s="216"/>
      <c r="EN690" s="216"/>
      <c r="EO690" s="216"/>
      <c r="EP690" s="216"/>
      <c r="EQ690" s="216"/>
      <c r="ER690" s="216"/>
      <c r="ES690" s="216"/>
      <c r="ET690" s="216"/>
      <c r="EU690" s="216"/>
      <c r="EV690" s="216"/>
      <c r="EW690" s="216"/>
      <c r="EX690" s="216"/>
      <c r="EY690" s="216"/>
      <c r="EZ690" s="216"/>
      <c r="FA690" s="216"/>
      <c r="FB690" s="216"/>
      <c r="FC690" s="216"/>
      <c r="FD690" s="216"/>
      <c r="FE690" s="216"/>
      <c r="FF690" s="216"/>
      <c r="FG690" s="216"/>
      <c r="FH690" s="216"/>
      <c r="FI690" s="216"/>
      <c r="FJ690" s="216"/>
      <c r="FK690" s="216"/>
      <c r="FL690" s="216"/>
      <c r="FM690" s="216"/>
      <c r="FN690" s="216"/>
      <c r="FO690" s="216"/>
      <c r="FP690" s="216"/>
      <c r="FQ690" s="216"/>
      <c r="FR690" s="216"/>
      <c r="FS690" s="216"/>
      <c r="FT690" s="216"/>
      <c r="FU690" s="216"/>
      <c r="FV690" s="216"/>
      <c r="FW690" s="216"/>
      <c r="FX690" s="216"/>
      <c r="FY690" s="216"/>
      <c r="FZ690" s="216"/>
      <c r="GA690" s="216"/>
      <c r="GB690" s="216"/>
      <c r="GC690" s="216"/>
      <c r="GD690" s="216"/>
      <c r="GE690" s="216"/>
      <c r="GF690" s="216"/>
      <c r="GG690" s="216"/>
      <c r="GH690" s="216"/>
      <c r="GI690" s="216"/>
      <c r="GJ690" s="216"/>
      <c r="GK690" s="216"/>
      <c r="GL690" s="216"/>
      <c r="GM690" s="216"/>
      <c r="GN690" s="216"/>
      <c r="GO690" s="216"/>
      <c r="GP690" s="216"/>
      <c r="GQ690" s="216"/>
      <c r="GR690" s="216"/>
      <c r="GS690" s="216"/>
      <c r="GT690" s="216"/>
      <c r="GU690" s="216"/>
      <c r="GV690" s="216"/>
      <c r="GW690" s="216"/>
      <c r="GX690" s="216"/>
      <c r="GY690" s="216"/>
      <c r="GZ690" s="216"/>
      <c r="HA690" s="216"/>
      <c r="HB690" s="216"/>
      <c r="HC690" s="216"/>
      <c r="HD690" s="216"/>
      <c r="HE690" s="216"/>
      <c r="HF690" s="216"/>
      <c r="HG690" s="216"/>
      <c r="HH690" s="216"/>
      <c r="HI690" s="216"/>
      <c r="HJ690" s="216"/>
      <c r="HK690" s="216"/>
      <c r="HL690" s="216"/>
      <c r="HM690" s="216"/>
      <c r="HN690" s="216"/>
      <c r="HO690" s="216"/>
      <c r="HP690" s="216"/>
      <c r="HQ690" s="216"/>
      <c r="HR690" s="216"/>
      <c r="HS690" s="216"/>
      <c r="HT690" s="216"/>
      <c r="HU690" s="216"/>
      <c r="HV690" s="216"/>
      <c r="HW690" s="216"/>
      <c r="HX690" s="216"/>
      <c r="HY690" s="216"/>
      <c r="HZ690" s="216"/>
      <c r="IA690" s="216"/>
      <c r="IB690" s="216"/>
      <c r="IC690" s="216"/>
      <c r="ID690" s="216"/>
      <c r="IE690" s="216"/>
      <c r="IF690" s="216"/>
      <c r="IG690" s="216"/>
      <c r="IH690" s="216"/>
      <c r="II690" s="216"/>
      <c r="IJ690" s="216"/>
      <c r="IK690" s="216"/>
      <c r="IL690" s="216"/>
      <c r="IM690" s="216"/>
      <c r="IN690" s="216"/>
      <c r="IO690" s="216"/>
      <c r="IP690" s="216"/>
      <c r="IQ690" s="216"/>
      <c r="IR690" s="216"/>
      <c r="IS690" s="216"/>
      <c r="IT690" s="216"/>
    </row>
    <row r="691" spans="1:254" s="217" customFormat="1" ht="18">
      <c r="A691" s="196"/>
      <c r="B691" s="207"/>
      <c r="C691" s="181"/>
      <c r="D691" s="185"/>
      <c r="E691" s="186"/>
      <c r="F691" s="216"/>
      <c r="G691" s="216"/>
      <c r="H691" s="216"/>
      <c r="I691" s="216"/>
      <c r="J691" s="216"/>
      <c r="K691" s="216"/>
      <c r="L691" s="216"/>
      <c r="M691" s="216"/>
      <c r="N691" s="216"/>
      <c r="O691" s="216"/>
      <c r="P691" s="216"/>
      <c r="Q691" s="216"/>
      <c r="R691" s="216"/>
      <c r="S691" s="216"/>
      <c r="T691" s="216"/>
      <c r="U691" s="216"/>
      <c r="V691" s="216"/>
      <c r="W691" s="216"/>
      <c r="X691" s="216"/>
      <c r="Y691" s="216"/>
      <c r="Z691" s="216"/>
      <c r="AA691" s="216"/>
      <c r="AB691" s="216"/>
      <c r="AC691" s="216"/>
      <c r="AD691" s="216"/>
      <c r="AE691" s="216"/>
      <c r="AF691" s="216"/>
      <c r="AG691" s="216"/>
      <c r="AH691" s="216"/>
      <c r="AI691" s="216"/>
      <c r="AJ691" s="216"/>
      <c r="AK691" s="216"/>
      <c r="AL691" s="216"/>
      <c r="AM691" s="216"/>
      <c r="AN691" s="216"/>
      <c r="AO691" s="216"/>
      <c r="AP691" s="216"/>
      <c r="AQ691" s="216"/>
      <c r="AR691" s="216"/>
      <c r="AS691" s="216"/>
      <c r="AT691" s="216"/>
      <c r="AU691" s="216"/>
      <c r="AV691" s="216"/>
      <c r="AW691" s="216"/>
      <c r="AX691" s="216"/>
      <c r="AY691" s="216"/>
      <c r="AZ691" s="216"/>
      <c r="BA691" s="216"/>
      <c r="BB691" s="216"/>
      <c r="BC691" s="216"/>
      <c r="BD691" s="216"/>
      <c r="BE691" s="216"/>
      <c r="BF691" s="216"/>
      <c r="BG691" s="216"/>
      <c r="BH691" s="216"/>
      <c r="BI691" s="216"/>
      <c r="BJ691" s="216"/>
      <c r="BK691" s="216"/>
      <c r="BL691" s="216"/>
      <c r="BM691" s="216"/>
      <c r="BN691" s="216"/>
      <c r="BO691" s="216"/>
      <c r="BP691" s="216"/>
      <c r="BQ691" s="216"/>
      <c r="BR691" s="216"/>
      <c r="BS691" s="216"/>
      <c r="BT691" s="216"/>
      <c r="BU691" s="216"/>
      <c r="BV691" s="216"/>
      <c r="BW691" s="216"/>
      <c r="BX691" s="216"/>
      <c r="BY691" s="216"/>
      <c r="BZ691" s="216"/>
      <c r="CA691" s="216"/>
      <c r="CB691" s="216"/>
      <c r="CC691" s="216"/>
      <c r="CD691" s="216"/>
      <c r="CE691" s="216"/>
      <c r="CF691" s="216"/>
      <c r="CG691" s="216"/>
      <c r="CH691" s="216"/>
      <c r="CI691" s="216"/>
      <c r="CJ691" s="216"/>
      <c r="CK691" s="216"/>
      <c r="CL691" s="216"/>
      <c r="CM691" s="216"/>
      <c r="CN691" s="216"/>
      <c r="CO691" s="216"/>
      <c r="CP691" s="216"/>
      <c r="CQ691" s="216"/>
      <c r="CR691" s="216"/>
      <c r="CS691" s="216"/>
      <c r="CT691" s="216"/>
      <c r="CU691" s="216"/>
      <c r="CV691" s="216"/>
      <c r="CW691" s="216"/>
      <c r="CX691" s="216"/>
      <c r="CY691" s="216"/>
      <c r="CZ691" s="216"/>
      <c r="DA691" s="216"/>
      <c r="DB691" s="216"/>
      <c r="DC691" s="216"/>
      <c r="DD691" s="216"/>
      <c r="DE691" s="216"/>
      <c r="DF691" s="216"/>
      <c r="DG691" s="216"/>
      <c r="DH691" s="216"/>
      <c r="DI691" s="216"/>
      <c r="DJ691" s="216"/>
      <c r="DK691" s="216"/>
      <c r="DL691" s="216"/>
      <c r="DM691" s="216"/>
      <c r="DN691" s="216"/>
      <c r="DO691" s="216"/>
      <c r="DP691" s="216"/>
      <c r="DQ691" s="216"/>
      <c r="DR691" s="216"/>
      <c r="DS691" s="216"/>
      <c r="DT691" s="216"/>
      <c r="DU691" s="216"/>
      <c r="DV691" s="216"/>
      <c r="DW691" s="216"/>
      <c r="DX691" s="216"/>
      <c r="DY691" s="216"/>
      <c r="DZ691" s="216"/>
      <c r="EA691" s="216"/>
      <c r="EB691" s="216"/>
      <c r="EC691" s="216"/>
      <c r="ED691" s="216"/>
      <c r="EE691" s="216"/>
      <c r="EF691" s="216"/>
      <c r="EG691" s="216"/>
      <c r="EH691" s="216"/>
      <c r="EI691" s="216"/>
      <c r="EJ691" s="216"/>
      <c r="EK691" s="216"/>
      <c r="EL691" s="216"/>
      <c r="EM691" s="216"/>
      <c r="EN691" s="216"/>
      <c r="EO691" s="216"/>
      <c r="EP691" s="216"/>
      <c r="EQ691" s="216"/>
      <c r="ER691" s="216"/>
      <c r="ES691" s="216"/>
      <c r="ET691" s="216"/>
      <c r="EU691" s="216"/>
      <c r="EV691" s="216"/>
      <c r="EW691" s="216"/>
      <c r="EX691" s="216"/>
      <c r="EY691" s="216"/>
      <c r="EZ691" s="216"/>
      <c r="FA691" s="216"/>
      <c r="FB691" s="216"/>
      <c r="FC691" s="216"/>
      <c r="FD691" s="216"/>
      <c r="FE691" s="216"/>
      <c r="FF691" s="216"/>
      <c r="FG691" s="216"/>
      <c r="FH691" s="216"/>
      <c r="FI691" s="216"/>
      <c r="FJ691" s="216"/>
      <c r="FK691" s="216"/>
      <c r="FL691" s="216"/>
      <c r="FM691" s="216"/>
      <c r="FN691" s="216"/>
      <c r="FO691" s="216"/>
      <c r="FP691" s="216"/>
      <c r="FQ691" s="216"/>
      <c r="FR691" s="216"/>
      <c r="FS691" s="216"/>
      <c r="FT691" s="216"/>
      <c r="FU691" s="216"/>
      <c r="FV691" s="216"/>
      <c r="FW691" s="216"/>
      <c r="FX691" s="216"/>
      <c r="FY691" s="216"/>
      <c r="FZ691" s="216"/>
      <c r="GA691" s="216"/>
      <c r="GB691" s="216"/>
      <c r="GC691" s="216"/>
      <c r="GD691" s="216"/>
      <c r="GE691" s="216"/>
      <c r="GF691" s="216"/>
      <c r="GG691" s="216"/>
      <c r="GH691" s="216"/>
      <c r="GI691" s="216"/>
      <c r="GJ691" s="216"/>
      <c r="GK691" s="216"/>
      <c r="GL691" s="216"/>
      <c r="GM691" s="216"/>
      <c r="GN691" s="216"/>
      <c r="GO691" s="216"/>
      <c r="GP691" s="216"/>
      <c r="GQ691" s="216"/>
      <c r="GR691" s="216"/>
      <c r="GS691" s="216"/>
      <c r="GT691" s="216"/>
      <c r="GU691" s="216"/>
      <c r="GV691" s="216"/>
      <c r="GW691" s="216"/>
      <c r="GX691" s="216"/>
      <c r="GY691" s="216"/>
      <c r="GZ691" s="216"/>
      <c r="HA691" s="216"/>
      <c r="HB691" s="216"/>
      <c r="HC691" s="216"/>
      <c r="HD691" s="216"/>
      <c r="HE691" s="216"/>
      <c r="HF691" s="216"/>
      <c r="HG691" s="216"/>
      <c r="HH691" s="216"/>
      <c r="HI691" s="216"/>
      <c r="HJ691" s="216"/>
      <c r="HK691" s="216"/>
      <c r="HL691" s="216"/>
      <c r="HM691" s="216"/>
      <c r="HN691" s="216"/>
      <c r="HO691" s="216"/>
      <c r="HP691" s="216"/>
      <c r="HQ691" s="216"/>
      <c r="HR691" s="216"/>
      <c r="HS691" s="216"/>
      <c r="HT691" s="216"/>
      <c r="HU691" s="216"/>
      <c r="HV691" s="216"/>
      <c r="HW691" s="216"/>
      <c r="HX691" s="216"/>
      <c r="HY691" s="216"/>
      <c r="HZ691" s="216"/>
      <c r="IA691" s="216"/>
      <c r="IB691" s="216"/>
      <c r="IC691" s="216"/>
      <c r="ID691" s="216"/>
      <c r="IE691" s="216"/>
      <c r="IF691" s="216"/>
      <c r="IG691" s="216"/>
      <c r="IH691" s="216"/>
      <c r="II691" s="216"/>
      <c r="IJ691" s="216"/>
      <c r="IK691" s="216"/>
      <c r="IL691" s="216"/>
      <c r="IM691" s="216"/>
      <c r="IN691" s="216"/>
      <c r="IO691" s="216"/>
      <c r="IP691" s="216"/>
      <c r="IQ691" s="216"/>
      <c r="IR691" s="216"/>
      <c r="IS691" s="216"/>
      <c r="IT691" s="216"/>
    </row>
    <row r="692" spans="1:5" ht="15">
      <c r="A692" s="196" t="s">
        <v>821</v>
      </c>
      <c r="B692" s="195" t="s">
        <v>457</v>
      </c>
      <c r="D692" s="181">
        <v>329044</v>
      </c>
      <c r="E692" s="186"/>
    </row>
    <row r="693" spans="1:5" ht="15">
      <c r="A693" s="196" t="s">
        <v>821</v>
      </c>
      <c r="B693" s="195" t="s">
        <v>458</v>
      </c>
      <c r="D693" s="181">
        <v>25000</v>
      </c>
      <c r="E693" s="186"/>
    </row>
    <row r="694" spans="1:5" ht="15">
      <c r="A694" s="196" t="s">
        <v>821</v>
      </c>
      <c r="B694" s="188" t="s">
        <v>459</v>
      </c>
      <c r="D694" s="181">
        <v>28345</v>
      </c>
      <c r="E694" s="186"/>
    </row>
    <row r="695" spans="1:5" ht="15">
      <c r="A695" s="196" t="s">
        <v>821</v>
      </c>
      <c r="B695" s="188" t="s">
        <v>460</v>
      </c>
      <c r="D695" s="181">
        <v>22611</v>
      </c>
      <c r="E695" s="186"/>
    </row>
    <row r="696" spans="1:5" ht="18" customHeight="1">
      <c r="A696" s="196"/>
      <c r="E696" s="186"/>
    </row>
    <row r="697" spans="1:5" ht="15">
      <c r="A697" s="237"/>
      <c r="C697" s="184"/>
      <c r="E697" s="186"/>
    </row>
    <row r="698" spans="1:5" ht="18">
      <c r="A698" s="196"/>
      <c r="B698" s="180" t="s">
        <v>461</v>
      </c>
      <c r="D698" s="185">
        <f>D704+D742</f>
        <v>269364</v>
      </c>
      <c r="E698" s="186"/>
    </row>
    <row r="699" spans="1:5" ht="18">
      <c r="A699" s="196"/>
      <c r="B699" s="180"/>
      <c r="D699" s="185"/>
      <c r="E699" s="186"/>
    </row>
    <row r="700" spans="1:5" ht="15">
      <c r="A700" s="196"/>
      <c r="B700" s="188" t="s">
        <v>510</v>
      </c>
      <c r="E700" s="186"/>
    </row>
    <row r="701" spans="1:5" ht="15.75">
      <c r="A701" s="196"/>
      <c r="B701" s="189" t="s">
        <v>30</v>
      </c>
      <c r="C701" s="185">
        <f>SUM(D706:D739)+D744</f>
        <v>264364</v>
      </c>
      <c r="E701" s="199"/>
    </row>
    <row r="702" spans="1:5" ht="15.75">
      <c r="A702" s="196"/>
      <c r="B702" s="189" t="s">
        <v>31</v>
      </c>
      <c r="C702" s="185">
        <f>D740</f>
        <v>5000</v>
      </c>
      <c r="E702" s="186"/>
    </row>
    <row r="703" spans="1:5" ht="15.75">
      <c r="A703" s="196"/>
      <c r="B703" s="189"/>
      <c r="C703" s="185"/>
      <c r="E703" s="186"/>
    </row>
    <row r="704" spans="1:5" ht="15.75">
      <c r="A704" s="196"/>
      <c r="B704" s="179" t="s">
        <v>462</v>
      </c>
      <c r="D704" s="185">
        <f>SUM(D706:D740)</f>
        <v>268364</v>
      </c>
      <c r="E704" s="186"/>
    </row>
    <row r="705" spans="1:5" ht="15.75">
      <c r="A705" s="196"/>
      <c r="B705" s="179"/>
      <c r="D705" s="185"/>
      <c r="E705" s="186"/>
    </row>
    <row r="706" spans="1:5" ht="30">
      <c r="A706" s="196" t="s">
        <v>821</v>
      </c>
      <c r="B706" s="195" t="s">
        <v>852</v>
      </c>
      <c r="D706" s="181">
        <v>74000</v>
      </c>
      <c r="E706" s="186"/>
    </row>
    <row r="707" spans="1:5" ht="30">
      <c r="A707" s="196" t="s">
        <v>821</v>
      </c>
      <c r="B707" s="195" t="s">
        <v>463</v>
      </c>
      <c r="D707" s="181">
        <f>SUM(C708:C716)</f>
        <v>20000</v>
      </c>
      <c r="E707" s="199"/>
    </row>
    <row r="708" spans="1:5" ht="15">
      <c r="A708" s="196"/>
      <c r="B708" s="195" t="s">
        <v>101</v>
      </c>
      <c r="C708" s="181">
        <v>3000</v>
      </c>
      <c r="E708" s="199"/>
    </row>
    <row r="709" spans="1:5" ht="45">
      <c r="A709" s="196"/>
      <c r="B709" s="195" t="s">
        <v>102</v>
      </c>
      <c r="C709" s="181">
        <v>6000</v>
      </c>
      <c r="E709" s="199"/>
    </row>
    <row r="710" spans="1:5" ht="15">
      <c r="A710" s="196"/>
      <c r="B710" s="195" t="s">
        <v>99</v>
      </c>
      <c r="C710" s="181">
        <v>1000</v>
      </c>
      <c r="E710" s="199"/>
    </row>
    <row r="711" spans="1:5" ht="15">
      <c r="A711" s="196"/>
      <c r="B711" s="195" t="s">
        <v>100</v>
      </c>
      <c r="C711" s="181">
        <v>2000</v>
      </c>
      <c r="E711" s="199"/>
    </row>
    <row r="712" spans="1:5" ht="45">
      <c r="A712" s="196"/>
      <c r="B712" s="195" t="s">
        <v>631</v>
      </c>
      <c r="C712" s="181">
        <v>3000</v>
      </c>
      <c r="E712" s="186"/>
    </row>
    <row r="713" spans="1:5" ht="30">
      <c r="A713" s="196"/>
      <c r="B713" s="195" t="s">
        <v>632</v>
      </c>
      <c r="C713" s="181">
        <v>1500</v>
      </c>
      <c r="E713" s="186"/>
    </row>
    <row r="714" spans="1:5" ht="15">
      <c r="A714" s="196"/>
      <c r="B714" s="195" t="s">
        <v>633</v>
      </c>
      <c r="C714" s="181">
        <v>1500</v>
      </c>
      <c r="E714" s="186"/>
    </row>
    <row r="715" spans="1:5" ht="15">
      <c r="A715" s="196"/>
      <c r="B715" s="195" t="s">
        <v>634</v>
      </c>
      <c r="C715" s="181">
        <v>1500</v>
      </c>
      <c r="E715" s="186"/>
    </row>
    <row r="716" spans="1:5" ht="30">
      <c r="A716" s="196"/>
      <c r="B716" s="195" t="s">
        <v>635</v>
      </c>
      <c r="C716" s="181">
        <v>500</v>
      </c>
      <c r="E716" s="186"/>
    </row>
    <row r="717" spans="1:5" ht="30">
      <c r="A717" s="196" t="s">
        <v>821</v>
      </c>
      <c r="B717" s="195" t="s">
        <v>464</v>
      </c>
      <c r="D717" s="181">
        <f>SUM(C718:C721)</f>
        <v>16000</v>
      </c>
      <c r="E717" s="186"/>
    </row>
    <row r="718" spans="1:5" ht="45">
      <c r="A718" s="196"/>
      <c r="B718" s="188" t="s">
        <v>636</v>
      </c>
      <c r="C718" s="181">
        <v>7000</v>
      </c>
      <c r="E718" s="186"/>
    </row>
    <row r="719" spans="1:5" ht="15">
      <c r="A719" s="196"/>
      <c r="B719" s="188" t="s">
        <v>465</v>
      </c>
      <c r="C719" s="181">
        <v>3000</v>
      </c>
      <c r="E719" s="186"/>
    </row>
    <row r="720" spans="1:5" ht="15">
      <c r="A720" s="196"/>
      <c r="B720" s="188" t="s">
        <v>637</v>
      </c>
      <c r="C720" s="181">
        <v>2000</v>
      </c>
      <c r="E720" s="186"/>
    </row>
    <row r="721" spans="1:5" ht="15">
      <c r="A721" s="196"/>
      <c r="B721" s="188" t="s">
        <v>466</v>
      </c>
      <c r="C721" s="181">
        <v>4000</v>
      </c>
      <c r="E721" s="186"/>
    </row>
    <row r="722" spans="1:4" ht="30">
      <c r="A722" s="196" t="s">
        <v>821</v>
      </c>
      <c r="B722" s="188" t="s">
        <v>467</v>
      </c>
      <c r="D722" s="181">
        <f>SUM(C724:C739)</f>
        <v>153364</v>
      </c>
    </row>
    <row r="723" spans="1:2" ht="15">
      <c r="A723" s="188"/>
      <c r="B723" s="188" t="s">
        <v>510</v>
      </c>
    </row>
    <row r="724" spans="1:3" ht="30" customHeight="1">
      <c r="A724" s="188"/>
      <c r="B724" s="188" t="s">
        <v>468</v>
      </c>
      <c r="C724" s="181">
        <v>4000</v>
      </c>
    </row>
    <row r="725" spans="1:3" ht="15">
      <c r="A725" s="188"/>
      <c r="B725" s="188" t="s">
        <v>469</v>
      </c>
      <c r="C725" s="181">
        <v>58521</v>
      </c>
    </row>
    <row r="726" spans="1:3" ht="15">
      <c r="A726" s="188"/>
      <c r="B726" s="188" t="s">
        <v>830</v>
      </c>
      <c r="C726" s="181">
        <v>4180</v>
      </c>
    </row>
    <row r="727" spans="1:3" ht="15">
      <c r="A727" s="188"/>
      <c r="B727" s="188" t="s">
        <v>470</v>
      </c>
      <c r="C727" s="181">
        <v>9581</v>
      </c>
    </row>
    <row r="728" spans="1:3" ht="15">
      <c r="A728" s="188"/>
      <c r="B728" s="188" t="s">
        <v>471</v>
      </c>
      <c r="C728" s="181">
        <v>1536</v>
      </c>
    </row>
    <row r="729" spans="1:3" ht="15">
      <c r="A729" s="188"/>
      <c r="B729" s="188" t="s">
        <v>472</v>
      </c>
      <c r="C729" s="181">
        <v>20000</v>
      </c>
    </row>
    <row r="730" spans="1:3" ht="15">
      <c r="A730" s="188"/>
      <c r="B730" s="188" t="s">
        <v>831</v>
      </c>
      <c r="C730" s="181">
        <v>3056</v>
      </c>
    </row>
    <row r="731" spans="1:3" ht="15">
      <c r="A731" s="188"/>
      <c r="B731" s="188" t="s">
        <v>832</v>
      </c>
      <c r="C731" s="181">
        <v>490</v>
      </c>
    </row>
    <row r="732" spans="1:3" ht="15">
      <c r="A732" s="188"/>
      <c r="B732" s="188" t="s">
        <v>473</v>
      </c>
      <c r="C732" s="181">
        <v>10000</v>
      </c>
    </row>
    <row r="733" spans="1:3" ht="15">
      <c r="A733" s="188"/>
      <c r="B733" s="188" t="s">
        <v>474</v>
      </c>
      <c r="C733" s="181">
        <v>15000</v>
      </c>
    </row>
    <row r="734" spans="1:3" ht="15">
      <c r="A734" s="188"/>
      <c r="B734" s="188" t="s">
        <v>833</v>
      </c>
      <c r="C734" s="181">
        <v>8000</v>
      </c>
    </row>
    <row r="735" spans="1:3" ht="15">
      <c r="A735" s="188"/>
      <c r="B735" s="188" t="s">
        <v>475</v>
      </c>
      <c r="C735" s="181">
        <v>300</v>
      </c>
    </row>
    <row r="736" spans="1:3" ht="30">
      <c r="A736" s="188"/>
      <c r="B736" s="188" t="s">
        <v>476</v>
      </c>
      <c r="C736" s="181">
        <v>10000</v>
      </c>
    </row>
    <row r="737" spans="1:3" ht="15">
      <c r="A737" s="188"/>
      <c r="B737" s="188" t="s">
        <v>477</v>
      </c>
      <c r="C737" s="181">
        <v>800</v>
      </c>
    </row>
    <row r="738" spans="1:3" ht="15">
      <c r="A738" s="188"/>
      <c r="B738" s="188" t="s">
        <v>478</v>
      </c>
      <c r="C738" s="181">
        <v>4500</v>
      </c>
    </row>
    <row r="739" spans="1:3" ht="15.75" customHeight="1">
      <c r="A739" s="188"/>
      <c r="B739" s="188" t="s">
        <v>479</v>
      </c>
      <c r="C739" s="181">
        <v>3400</v>
      </c>
    </row>
    <row r="740" spans="1:4" ht="31.5" customHeight="1">
      <c r="A740" s="196" t="s">
        <v>821</v>
      </c>
      <c r="B740" s="188" t="s">
        <v>834</v>
      </c>
      <c r="D740" s="181">
        <v>5000</v>
      </c>
    </row>
    <row r="741" ht="15">
      <c r="A741" s="196"/>
    </row>
    <row r="742" spans="1:5" ht="15.75">
      <c r="A742" s="196"/>
      <c r="B742" s="179" t="s">
        <v>856</v>
      </c>
      <c r="D742" s="185">
        <f>SUM(D744)</f>
        <v>1000</v>
      </c>
      <c r="E742" s="186"/>
    </row>
    <row r="743" spans="1:5" ht="15.75">
      <c r="A743" s="196"/>
      <c r="B743" s="179"/>
      <c r="D743" s="185"/>
      <c r="E743" s="186"/>
    </row>
    <row r="744" spans="1:5" ht="60">
      <c r="A744" s="196" t="s">
        <v>821</v>
      </c>
      <c r="B744" s="195" t="s">
        <v>581</v>
      </c>
      <c r="D744" s="181">
        <v>1000</v>
      </c>
      <c r="E744" s="186"/>
    </row>
    <row r="745" ht="15">
      <c r="A745" s="196"/>
    </row>
    <row r="746" ht="15">
      <c r="A746" s="196"/>
    </row>
    <row r="751" ht="3" customHeight="1"/>
    <row r="752" ht="3" customHeight="1"/>
    <row r="753" ht="3" customHeight="1"/>
    <row r="754" ht="3" customHeight="1"/>
    <row r="755" ht="3" customHeight="1"/>
    <row r="756" ht="3" customHeight="1"/>
    <row r="757" ht="3" customHeight="1"/>
    <row r="758" ht="3" customHeight="1"/>
    <row r="759" ht="3" customHeight="1"/>
    <row r="760" ht="3" customHeight="1"/>
    <row r="761" ht="3" customHeight="1"/>
    <row r="762" ht="3" customHeight="1"/>
    <row r="763" ht="3" customHeight="1"/>
    <row r="764" ht="3" customHeight="1"/>
    <row r="765" ht="3" customHeight="1"/>
    <row r="766" ht="3" customHeight="1"/>
    <row r="767" ht="3" customHeight="1"/>
    <row r="768" ht="3" customHeight="1"/>
    <row r="769" ht="3" customHeight="1"/>
    <row r="770" ht="3" customHeight="1"/>
    <row r="771" ht="3" customHeight="1"/>
    <row r="772" ht="3" customHeight="1"/>
    <row r="773" ht="3" customHeight="1"/>
    <row r="774" ht="3" customHeight="1"/>
    <row r="775" ht="3" customHeight="1"/>
    <row r="776" ht="3" customHeight="1"/>
    <row r="777" ht="3" customHeight="1"/>
    <row r="778" ht="3" customHeight="1"/>
    <row r="779" ht="3" customHeight="1"/>
    <row r="780" ht="3" customHeight="1"/>
    <row r="781" ht="3" customHeight="1"/>
    <row r="782" ht="3" customHeight="1"/>
    <row r="783" ht="3" customHeight="1"/>
  </sheetData>
  <sheetProtection/>
  <printOptions/>
  <pageMargins left="0.7874015748031497" right="0.5905511811023623" top="0.984251968503937" bottom="0.984251968503937" header="0.5118110236220472" footer="0.5118110236220472"/>
  <pageSetup firstPageNumber="30" useFirstPageNumber="1" horizontalDpi="600" verticalDpi="600" orientation="portrait" paperSize="9" scale="90" r:id="rId1"/>
  <headerFooter alignWithMargins="0">
    <oddFooter>&amp;C&amp;P</oddFooter>
  </headerFooter>
  <rowBreaks count="7" manualBreakCount="7">
    <brk id="76" max="3" man="1"/>
    <brk id="311" max="3" man="1"/>
    <brk id="349" max="3" man="1"/>
    <brk id="385" max="3" man="1"/>
    <brk id="421" max="3" man="1"/>
    <brk id="586" max="3" man="1"/>
    <brk id="682" max="3" man="1"/>
  </rowBreaks>
  <colBreaks count="1" manualBreakCount="1">
    <brk id="4" max="5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SheetLayoutView="100" zoomScalePageLayoutView="0" workbookViewId="0" topLeftCell="A1">
      <pane ySplit="6" topLeftCell="BM16" activePane="bottomLeft" state="frozen"/>
      <selection pane="topLeft" activeCell="A1" sqref="A1"/>
      <selection pane="bottomLeft" activeCell="A24" sqref="A24:B24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386" t="s">
        <v>823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2.75">
      <c r="A2" s="51"/>
      <c r="B2" s="51"/>
      <c r="C2" s="51"/>
      <c r="D2" s="51"/>
      <c r="E2" s="51"/>
      <c r="G2" s="153"/>
      <c r="H2" s="153"/>
      <c r="I2" s="153"/>
      <c r="J2" s="153"/>
      <c r="K2" s="52" t="s">
        <v>594</v>
      </c>
    </row>
    <row r="3" spans="1:11" s="54" customFormat="1" ht="12.75">
      <c r="A3" s="387" t="s">
        <v>506</v>
      </c>
      <c r="B3" s="387" t="s">
        <v>507</v>
      </c>
      <c r="C3" s="387" t="s">
        <v>522</v>
      </c>
      <c r="D3" s="387" t="s">
        <v>824</v>
      </c>
      <c r="E3" s="387" t="s">
        <v>510</v>
      </c>
      <c r="F3" s="387"/>
      <c r="G3" s="387"/>
      <c r="H3" s="387"/>
      <c r="I3" s="387"/>
      <c r="J3" s="387"/>
      <c r="K3" s="387"/>
    </row>
    <row r="4" spans="1:11" s="54" customFormat="1" ht="12.75">
      <c r="A4" s="387"/>
      <c r="B4" s="387"/>
      <c r="C4" s="387"/>
      <c r="D4" s="387"/>
      <c r="E4" s="387" t="s">
        <v>544</v>
      </c>
      <c r="F4" s="387" t="s">
        <v>629</v>
      </c>
      <c r="G4" s="387"/>
      <c r="H4" s="387"/>
      <c r="I4" s="387"/>
      <c r="J4" s="387"/>
      <c r="K4" s="387" t="s">
        <v>547</v>
      </c>
    </row>
    <row r="5" spans="1:11" s="54" customFormat="1" ht="63.75">
      <c r="A5" s="387"/>
      <c r="B5" s="387"/>
      <c r="C5" s="387"/>
      <c r="D5" s="387"/>
      <c r="E5" s="387"/>
      <c r="F5" s="67" t="s">
        <v>661</v>
      </c>
      <c r="G5" s="67" t="s">
        <v>662</v>
      </c>
      <c r="H5" s="67" t="s">
        <v>657</v>
      </c>
      <c r="I5" s="67" t="s">
        <v>659</v>
      </c>
      <c r="J5" s="67" t="s">
        <v>660</v>
      </c>
      <c r="K5" s="387"/>
    </row>
    <row r="6" spans="1:11" s="54" customFormat="1" ht="12.7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</row>
    <row r="7" spans="1:11" s="54" customFormat="1" ht="25.5">
      <c r="A7" s="154"/>
      <c r="B7" s="154" t="s">
        <v>827</v>
      </c>
      <c r="C7" s="56" t="s">
        <v>853</v>
      </c>
      <c r="D7" s="155">
        <f>E7+K7</f>
        <v>1156000</v>
      </c>
      <c r="E7" s="155"/>
      <c r="F7" s="156"/>
      <c r="G7" s="156"/>
      <c r="H7" s="156"/>
      <c r="I7" s="156"/>
      <c r="J7" s="156"/>
      <c r="K7" s="156">
        <v>1156000</v>
      </c>
    </row>
    <row r="8" spans="1:11" s="54" customFormat="1" ht="12.75">
      <c r="A8" s="157"/>
      <c r="B8" s="157" t="s">
        <v>854</v>
      </c>
      <c r="C8" s="57" t="s">
        <v>855</v>
      </c>
      <c r="D8" s="158">
        <f aca="true" t="shared" si="0" ref="D8:D73">E8+K8</f>
        <v>16306</v>
      </c>
      <c r="E8" s="158">
        <v>16306</v>
      </c>
      <c r="F8" s="158"/>
      <c r="G8" s="158"/>
      <c r="H8" s="158"/>
      <c r="I8" s="158"/>
      <c r="J8" s="158"/>
      <c r="K8" s="158"/>
    </row>
    <row r="9" spans="1:11" s="54" customFormat="1" ht="12.75">
      <c r="A9" s="241"/>
      <c r="B9" s="157" t="s">
        <v>828</v>
      </c>
      <c r="C9" s="57" t="s">
        <v>856</v>
      </c>
      <c r="D9" s="158">
        <f t="shared" si="0"/>
        <v>195800</v>
      </c>
      <c r="E9" s="158">
        <v>95800</v>
      </c>
      <c r="F9" s="158">
        <v>2500</v>
      </c>
      <c r="G9" s="158"/>
      <c r="H9" s="158"/>
      <c r="I9" s="158"/>
      <c r="J9" s="158"/>
      <c r="K9" s="159">
        <v>100000</v>
      </c>
    </row>
    <row r="10" spans="1:11" s="54" customFormat="1" ht="12.75">
      <c r="A10" s="163" t="s">
        <v>829</v>
      </c>
      <c r="B10" s="57"/>
      <c r="C10" s="160" t="s">
        <v>857</v>
      </c>
      <c r="D10" s="161">
        <f>SUM(D7:D9)</f>
        <v>1368106</v>
      </c>
      <c r="E10" s="161">
        <f>SUM(E7:E9)</f>
        <v>112106</v>
      </c>
      <c r="F10" s="240">
        <f>SUM(F9)</f>
        <v>2500</v>
      </c>
      <c r="G10" s="162"/>
      <c r="H10" s="162"/>
      <c r="I10" s="162"/>
      <c r="J10" s="162"/>
      <c r="K10" s="161">
        <f>SUM(K7:K9)</f>
        <v>1256000</v>
      </c>
    </row>
    <row r="11" spans="1:11" s="54" customFormat="1" ht="12.75">
      <c r="A11" s="163"/>
      <c r="B11" s="163">
        <v>60014</v>
      </c>
      <c r="C11" s="57" t="s">
        <v>858</v>
      </c>
      <c r="D11" s="158">
        <f t="shared" si="0"/>
        <v>500000</v>
      </c>
      <c r="E11" s="158">
        <v>500000</v>
      </c>
      <c r="F11" s="158"/>
      <c r="G11" s="158"/>
      <c r="H11" s="158">
        <v>500000</v>
      </c>
      <c r="I11" s="158"/>
      <c r="J11" s="158"/>
      <c r="K11" s="158"/>
    </row>
    <row r="12" spans="1:11" s="54" customFormat="1" ht="12.75">
      <c r="A12" s="163"/>
      <c r="B12" s="163">
        <v>60016</v>
      </c>
      <c r="C12" s="57" t="s">
        <v>859</v>
      </c>
      <c r="D12" s="158">
        <f t="shared" si="0"/>
        <v>1200000</v>
      </c>
      <c r="E12" s="158">
        <v>1140000</v>
      </c>
      <c r="F12" s="158">
        <v>20000</v>
      </c>
      <c r="G12" s="158"/>
      <c r="H12" s="159">
        <v>150000</v>
      </c>
      <c r="I12" s="158"/>
      <c r="J12" s="158"/>
      <c r="K12" s="158">
        <v>60000</v>
      </c>
    </row>
    <row r="13" spans="1:11" s="54" customFormat="1" ht="12.75">
      <c r="A13" s="163">
        <v>600</v>
      </c>
      <c r="B13" s="163"/>
      <c r="C13" s="160" t="s">
        <v>860</v>
      </c>
      <c r="D13" s="161">
        <f>SUM(D11:D12)</f>
        <v>1700000</v>
      </c>
      <c r="E13" s="161">
        <f>SUM(E11:E12)</f>
        <v>1640000</v>
      </c>
      <c r="F13" s="161">
        <f>SUM(F11:F12)</f>
        <v>20000</v>
      </c>
      <c r="G13" s="162"/>
      <c r="H13" s="161">
        <f>SUM(H11:H12)</f>
        <v>650000</v>
      </c>
      <c r="I13" s="162"/>
      <c r="J13" s="162"/>
      <c r="K13" s="164">
        <f>SUM(K11:K12)</f>
        <v>60000</v>
      </c>
    </row>
    <row r="14" spans="1:11" s="54" customFormat="1" ht="12.75">
      <c r="A14" s="163"/>
      <c r="B14" s="163">
        <v>71035</v>
      </c>
      <c r="C14" s="165" t="s">
        <v>861</v>
      </c>
      <c r="D14" s="158">
        <f t="shared" si="0"/>
        <v>8000</v>
      </c>
      <c r="E14" s="158">
        <v>8000</v>
      </c>
      <c r="F14" s="158"/>
      <c r="G14" s="158"/>
      <c r="H14" s="158"/>
      <c r="I14" s="158"/>
      <c r="J14" s="158"/>
      <c r="K14" s="158"/>
    </row>
    <row r="15" spans="1:11" s="54" customFormat="1" ht="12.75">
      <c r="A15" s="163">
        <v>710</v>
      </c>
      <c r="B15" s="163"/>
      <c r="C15" s="160" t="s">
        <v>862</v>
      </c>
      <c r="D15" s="161">
        <f>SUM(D14)</f>
        <v>8000</v>
      </c>
      <c r="E15" s="161">
        <f>SUM(E14)</f>
        <v>8000</v>
      </c>
      <c r="F15" s="162"/>
      <c r="G15" s="162"/>
      <c r="H15" s="162"/>
      <c r="I15" s="162"/>
      <c r="J15" s="162"/>
      <c r="K15" s="162"/>
    </row>
    <row r="16" spans="1:11" s="54" customFormat="1" ht="12.75">
      <c r="A16" s="163"/>
      <c r="B16" s="163">
        <v>75011</v>
      </c>
      <c r="C16" s="57" t="s">
        <v>136</v>
      </c>
      <c r="D16" s="158">
        <f t="shared" si="0"/>
        <v>78880</v>
      </c>
      <c r="E16" s="158">
        <v>78880</v>
      </c>
      <c r="F16" s="158">
        <v>65922</v>
      </c>
      <c r="G16" s="158">
        <v>11688</v>
      </c>
      <c r="H16" s="158"/>
      <c r="I16" s="158"/>
      <c r="J16" s="158"/>
      <c r="K16" s="158"/>
    </row>
    <row r="17" spans="1:11" s="54" customFormat="1" ht="25.5">
      <c r="A17" s="163"/>
      <c r="B17" s="163">
        <v>75022</v>
      </c>
      <c r="C17" s="57" t="s">
        <v>864</v>
      </c>
      <c r="D17" s="158">
        <f t="shared" si="0"/>
        <v>143000</v>
      </c>
      <c r="E17" s="158">
        <v>143000</v>
      </c>
      <c r="F17" s="158"/>
      <c r="G17" s="158"/>
      <c r="H17" s="158"/>
      <c r="I17" s="158"/>
      <c r="J17" s="158"/>
      <c r="K17" s="158"/>
    </row>
    <row r="18" spans="1:11" s="54" customFormat="1" ht="25.5">
      <c r="A18" s="166"/>
      <c r="B18" s="166">
        <v>75023</v>
      </c>
      <c r="C18" s="57" t="s">
        <v>865</v>
      </c>
      <c r="D18" s="158">
        <f t="shared" si="0"/>
        <v>3691026</v>
      </c>
      <c r="E18" s="158">
        <v>3267526</v>
      </c>
      <c r="F18" s="159">
        <v>2202317</v>
      </c>
      <c r="G18" s="159">
        <v>349492</v>
      </c>
      <c r="H18" s="159"/>
      <c r="I18" s="159"/>
      <c r="J18" s="159"/>
      <c r="K18" s="159">
        <v>423500</v>
      </c>
    </row>
    <row r="19" spans="1:11" s="54" customFormat="1" ht="25.5">
      <c r="A19" s="166"/>
      <c r="B19" s="166">
        <v>75075</v>
      </c>
      <c r="C19" s="167" t="s">
        <v>866</v>
      </c>
      <c r="D19" s="158">
        <f t="shared" si="0"/>
        <v>38500</v>
      </c>
      <c r="E19" s="158">
        <v>38500</v>
      </c>
      <c r="F19" s="159">
        <v>7200</v>
      </c>
      <c r="G19" s="159"/>
      <c r="H19" s="159"/>
      <c r="I19" s="159"/>
      <c r="J19" s="159"/>
      <c r="K19" s="159"/>
    </row>
    <row r="20" spans="1:11" s="54" customFormat="1" ht="12.75">
      <c r="A20" s="166"/>
      <c r="B20" s="166">
        <v>75095</v>
      </c>
      <c r="C20" s="168" t="s">
        <v>856</v>
      </c>
      <c r="D20" s="158">
        <f t="shared" si="0"/>
        <v>219456</v>
      </c>
      <c r="E20" s="158">
        <v>219456</v>
      </c>
      <c r="F20" s="159">
        <v>159820</v>
      </c>
      <c r="G20" s="159">
        <v>28336</v>
      </c>
      <c r="H20" s="159"/>
      <c r="I20" s="159"/>
      <c r="J20" s="159"/>
      <c r="K20" s="159"/>
    </row>
    <row r="21" spans="1:11" s="54" customFormat="1" ht="12.75">
      <c r="A21" s="166">
        <v>750</v>
      </c>
      <c r="B21" s="166"/>
      <c r="C21" s="169" t="s">
        <v>867</v>
      </c>
      <c r="D21" s="161">
        <f>SUM(D16:D20)</f>
        <v>4170862</v>
      </c>
      <c r="E21" s="161">
        <f>SUM(E16:E20)</f>
        <v>3747362</v>
      </c>
      <c r="F21" s="161">
        <f>SUM(F16:F20)</f>
        <v>2435259</v>
      </c>
      <c r="G21" s="161">
        <f>SUM(G16:G20)</f>
        <v>389516</v>
      </c>
      <c r="H21" s="170"/>
      <c r="I21" s="170"/>
      <c r="J21" s="170"/>
      <c r="K21" s="161">
        <f>SUM(K16:K20)</f>
        <v>423500</v>
      </c>
    </row>
    <row r="22" spans="1:11" s="54" customFormat="1" ht="25.5">
      <c r="A22" s="163"/>
      <c r="B22" s="163">
        <v>75101</v>
      </c>
      <c r="C22" s="57" t="s">
        <v>868</v>
      </c>
      <c r="D22" s="158">
        <f t="shared" si="0"/>
        <v>2243</v>
      </c>
      <c r="E22" s="158">
        <v>2243</v>
      </c>
      <c r="F22" s="158"/>
      <c r="G22" s="158"/>
      <c r="H22" s="158"/>
      <c r="I22" s="158"/>
      <c r="J22" s="158"/>
      <c r="K22" s="158"/>
    </row>
    <row r="23" spans="1:11" s="54" customFormat="1" ht="38.25">
      <c r="A23" s="163">
        <v>751</v>
      </c>
      <c r="B23" s="163"/>
      <c r="C23" s="160" t="s">
        <v>869</v>
      </c>
      <c r="D23" s="161">
        <f>SUM(D22)</f>
        <v>2243</v>
      </c>
      <c r="E23" s="161">
        <f>SUM(E22)</f>
        <v>2243</v>
      </c>
      <c r="F23" s="162"/>
      <c r="G23" s="162"/>
      <c r="H23" s="162"/>
      <c r="I23" s="162"/>
      <c r="J23" s="162"/>
      <c r="K23" s="162"/>
    </row>
    <row r="24" spans="1:11" s="54" customFormat="1" ht="12.75">
      <c r="A24" s="353"/>
      <c r="B24" s="353">
        <v>75212</v>
      </c>
      <c r="C24" s="350" t="s">
        <v>870</v>
      </c>
      <c r="D24" s="351">
        <f t="shared" si="0"/>
        <v>21500</v>
      </c>
      <c r="E24" s="351">
        <v>21500</v>
      </c>
      <c r="F24" s="351"/>
      <c r="G24" s="351"/>
      <c r="H24" s="351"/>
      <c r="I24" s="351"/>
      <c r="J24" s="351"/>
      <c r="K24" s="351"/>
    </row>
    <row r="25" spans="1:11" s="54" customFormat="1" ht="12.75">
      <c r="A25" s="352">
        <v>752</v>
      </c>
      <c r="B25" s="352"/>
      <c r="C25" s="348" t="s">
        <v>871</v>
      </c>
      <c r="D25" s="164">
        <f>SUM(D24)</f>
        <v>21500</v>
      </c>
      <c r="E25" s="164">
        <f>SUM(E24)</f>
        <v>21500</v>
      </c>
      <c r="F25" s="349"/>
      <c r="G25" s="349"/>
      <c r="H25" s="349"/>
      <c r="I25" s="349"/>
      <c r="J25" s="349"/>
      <c r="K25" s="349"/>
    </row>
    <row r="26" spans="1:11" s="54" customFormat="1" ht="12.75">
      <c r="A26" s="166"/>
      <c r="B26" s="166">
        <v>75403</v>
      </c>
      <c r="C26" s="167" t="s">
        <v>872</v>
      </c>
      <c r="D26" s="158">
        <f t="shared" si="0"/>
        <v>11000</v>
      </c>
      <c r="E26" s="158">
        <v>11000</v>
      </c>
      <c r="F26" s="159"/>
      <c r="G26" s="159"/>
      <c r="H26" s="159">
        <v>11000</v>
      </c>
      <c r="I26" s="159"/>
      <c r="J26" s="159"/>
      <c r="K26" s="159"/>
    </row>
    <row r="27" spans="1:11" s="54" customFormat="1" ht="12.75">
      <c r="A27" s="166"/>
      <c r="B27" s="166">
        <v>75412</v>
      </c>
      <c r="C27" s="167" t="s">
        <v>873</v>
      </c>
      <c r="D27" s="158">
        <f t="shared" si="0"/>
        <v>177224</v>
      </c>
      <c r="E27" s="158">
        <v>156224</v>
      </c>
      <c r="F27" s="159">
        <v>21000</v>
      </c>
      <c r="G27" s="159">
        <v>4000</v>
      </c>
      <c r="H27" s="159"/>
      <c r="I27" s="159"/>
      <c r="J27" s="159"/>
      <c r="K27" s="159">
        <v>21000</v>
      </c>
    </row>
    <row r="28" spans="1:11" s="54" customFormat="1" ht="12.75">
      <c r="A28" s="166"/>
      <c r="B28" s="166">
        <v>75421</v>
      </c>
      <c r="C28" s="167" t="s">
        <v>496</v>
      </c>
      <c r="D28" s="158">
        <v>20000</v>
      </c>
      <c r="E28" s="158">
        <v>20000</v>
      </c>
      <c r="F28" s="159"/>
      <c r="G28" s="159"/>
      <c r="H28" s="159"/>
      <c r="I28" s="159"/>
      <c r="J28" s="159"/>
      <c r="K28" s="159"/>
    </row>
    <row r="29" spans="1:11" s="54" customFormat="1" ht="25.5">
      <c r="A29" s="166">
        <v>754</v>
      </c>
      <c r="B29" s="166"/>
      <c r="C29" s="169" t="s">
        <v>874</v>
      </c>
      <c r="D29" s="161">
        <f>SUM(D26:D28)</f>
        <v>208224</v>
      </c>
      <c r="E29" s="161">
        <f aca="true" t="shared" si="1" ref="E29:K29">SUM(E26:E28)</f>
        <v>187224</v>
      </c>
      <c r="F29" s="161">
        <f t="shared" si="1"/>
        <v>21000</v>
      </c>
      <c r="G29" s="161">
        <f t="shared" si="1"/>
        <v>4000</v>
      </c>
      <c r="H29" s="161">
        <f t="shared" si="1"/>
        <v>11000</v>
      </c>
      <c r="I29" s="161"/>
      <c r="J29" s="161"/>
      <c r="K29" s="161">
        <f t="shared" si="1"/>
        <v>21000</v>
      </c>
    </row>
    <row r="30" spans="1:11" s="54" customFormat="1" ht="38.25">
      <c r="A30" s="163"/>
      <c r="B30" s="163">
        <v>75702</v>
      </c>
      <c r="C30" s="57" t="s">
        <v>944</v>
      </c>
      <c r="D30" s="158">
        <f t="shared" si="0"/>
        <v>180000</v>
      </c>
      <c r="E30" s="158">
        <v>180000</v>
      </c>
      <c r="F30" s="158"/>
      <c r="G30" s="158"/>
      <c r="H30" s="158"/>
      <c r="I30" s="158">
        <v>180000</v>
      </c>
      <c r="J30" s="158"/>
      <c r="K30" s="158"/>
    </row>
    <row r="31" spans="1:11" s="54" customFormat="1" ht="51">
      <c r="A31" s="166"/>
      <c r="B31" s="166">
        <v>75704</v>
      </c>
      <c r="C31" s="167" t="s">
        <v>945</v>
      </c>
      <c r="D31" s="158">
        <f t="shared" si="0"/>
        <v>77500</v>
      </c>
      <c r="E31" s="158">
        <v>77500</v>
      </c>
      <c r="F31" s="159"/>
      <c r="G31" s="159"/>
      <c r="H31" s="159"/>
      <c r="I31" s="159"/>
      <c r="J31" s="159">
        <v>77500</v>
      </c>
      <c r="K31" s="159"/>
    </row>
    <row r="32" spans="1:11" s="54" customFormat="1" ht="12.75">
      <c r="A32" s="166">
        <v>757</v>
      </c>
      <c r="B32" s="166"/>
      <c r="C32" s="169" t="s">
        <v>946</v>
      </c>
      <c r="D32" s="161">
        <f>SUM(D30:D31)</f>
        <v>257500</v>
      </c>
      <c r="E32" s="161">
        <f>SUM(E30:E31)</f>
        <v>257500</v>
      </c>
      <c r="F32" s="170"/>
      <c r="G32" s="170"/>
      <c r="H32" s="170"/>
      <c r="I32" s="161">
        <f>SUM(I30:I31)</f>
        <v>180000</v>
      </c>
      <c r="J32" s="161">
        <f>SUM(J30:J31)</f>
        <v>77500</v>
      </c>
      <c r="K32" s="170"/>
    </row>
    <row r="33" spans="1:11" s="54" customFormat="1" ht="12.75">
      <c r="A33" s="166"/>
      <c r="B33" s="166">
        <v>75818</v>
      </c>
      <c r="C33" s="168" t="s">
        <v>947</v>
      </c>
      <c r="D33" s="158">
        <f t="shared" si="0"/>
        <v>50000</v>
      </c>
      <c r="E33" s="171">
        <v>50000</v>
      </c>
      <c r="F33" s="159"/>
      <c r="G33" s="159"/>
      <c r="H33" s="159"/>
      <c r="I33" s="172"/>
      <c r="J33" s="172"/>
      <c r="K33" s="159"/>
    </row>
    <row r="34" spans="1:11" s="54" customFormat="1" ht="12.75">
      <c r="A34" s="166">
        <v>758</v>
      </c>
      <c r="B34" s="166"/>
      <c r="C34" s="169" t="s">
        <v>948</v>
      </c>
      <c r="D34" s="161">
        <f>SUM(D33)</f>
        <v>50000</v>
      </c>
      <c r="E34" s="161">
        <f>SUM(E33)</f>
        <v>50000</v>
      </c>
      <c r="F34" s="170"/>
      <c r="G34" s="170"/>
      <c r="H34" s="170"/>
      <c r="I34" s="161"/>
      <c r="J34" s="161"/>
      <c r="K34" s="170"/>
    </row>
    <row r="35" spans="1:11" s="54" customFormat="1" ht="12.75">
      <c r="A35" s="166"/>
      <c r="B35" s="166">
        <v>80101</v>
      </c>
      <c r="C35" s="168" t="s">
        <v>949</v>
      </c>
      <c r="D35" s="158">
        <f t="shared" si="0"/>
        <v>5320582</v>
      </c>
      <c r="E35" s="171">
        <v>4804022</v>
      </c>
      <c r="F35" s="159">
        <v>3354348</v>
      </c>
      <c r="G35" s="159">
        <v>592516</v>
      </c>
      <c r="H35" s="159">
        <v>30971</v>
      </c>
      <c r="I35" s="172"/>
      <c r="J35" s="172"/>
      <c r="K35" s="159">
        <v>516560</v>
      </c>
    </row>
    <row r="36" spans="1:11" s="54" customFormat="1" ht="25.5">
      <c r="A36" s="166"/>
      <c r="B36" s="166">
        <v>80103</v>
      </c>
      <c r="C36" s="168" t="s">
        <v>950</v>
      </c>
      <c r="D36" s="158">
        <f t="shared" si="0"/>
        <v>160234</v>
      </c>
      <c r="E36" s="171">
        <v>160234</v>
      </c>
      <c r="F36" s="159">
        <v>116134</v>
      </c>
      <c r="G36" s="159">
        <v>20818</v>
      </c>
      <c r="H36" s="159">
        <v>11305</v>
      </c>
      <c r="I36" s="172"/>
      <c r="J36" s="172"/>
      <c r="K36" s="159"/>
    </row>
    <row r="37" spans="1:11" s="54" customFormat="1" ht="12.75">
      <c r="A37" s="166"/>
      <c r="B37" s="166">
        <v>80104</v>
      </c>
      <c r="C37" s="168" t="s">
        <v>951</v>
      </c>
      <c r="D37" s="158">
        <f t="shared" si="0"/>
        <v>1186388</v>
      </c>
      <c r="E37" s="171">
        <v>723828</v>
      </c>
      <c r="F37" s="159">
        <v>457370</v>
      </c>
      <c r="G37" s="159">
        <v>77425</v>
      </c>
      <c r="H37" s="159"/>
      <c r="I37" s="172"/>
      <c r="J37" s="172"/>
      <c r="K37" s="159">
        <v>462560</v>
      </c>
    </row>
    <row r="38" spans="1:11" s="54" customFormat="1" ht="12.75">
      <c r="A38" s="166"/>
      <c r="B38" s="166">
        <v>80110</v>
      </c>
      <c r="C38" s="168" t="s">
        <v>952</v>
      </c>
      <c r="D38" s="158">
        <f t="shared" si="0"/>
        <v>2152405</v>
      </c>
      <c r="E38" s="171">
        <v>2152405</v>
      </c>
      <c r="F38" s="159">
        <v>1571865</v>
      </c>
      <c r="G38" s="159">
        <v>280072</v>
      </c>
      <c r="H38" s="159"/>
      <c r="I38" s="172"/>
      <c r="J38" s="172"/>
      <c r="K38" s="159"/>
    </row>
    <row r="39" spans="1:11" s="54" customFormat="1" ht="12.75">
      <c r="A39" s="163"/>
      <c r="B39" s="163">
        <v>80113</v>
      </c>
      <c r="C39" s="165" t="s">
        <v>953</v>
      </c>
      <c r="D39" s="158">
        <f t="shared" si="0"/>
        <v>331000</v>
      </c>
      <c r="E39" s="171">
        <v>331000</v>
      </c>
      <c r="F39" s="158"/>
      <c r="G39" s="158"/>
      <c r="H39" s="158"/>
      <c r="I39" s="172"/>
      <c r="J39" s="172"/>
      <c r="K39" s="158"/>
    </row>
    <row r="40" spans="1:11" s="54" customFormat="1" ht="12.75">
      <c r="A40" s="163"/>
      <c r="B40" s="163">
        <v>80120</v>
      </c>
      <c r="C40" s="165" t="s">
        <v>954</v>
      </c>
      <c r="D40" s="158">
        <f t="shared" si="0"/>
        <v>856775</v>
      </c>
      <c r="E40" s="171">
        <v>856775</v>
      </c>
      <c r="F40" s="158">
        <v>551302</v>
      </c>
      <c r="G40" s="158">
        <v>94414</v>
      </c>
      <c r="H40" s="158"/>
      <c r="I40" s="172"/>
      <c r="J40" s="172"/>
      <c r="K40" s="158"/>
    </row>
    <row r="41" spans="1:11" s="54" customFormat="1" ht="25.5">
      <c r="A41" s="166"/>
      <c r="B41" s="166">
        <v>80146</v>
      </c>
      <c r="C41" s="168" t="s">
        <v>955</v>
      </c>
      <c r="D41" s="158">
        <f t="shared" si="0"/>
        <v>48986</v>
      </c>
      <c r="E41" s="171">
        <v>48986</v>
      </c>
      <c r="F41" s="159"/>
      <c r="G41" s="159"/>
      <c r="H41" s="159"/>
      <c r="I41" s="172"/>
      <c r="J41" s="172"/>
      <c r="K41" s="159"/>
    </row>
    <row r="42" spans="1:11" s="54" customFormat="1" ht="12.75">
      <c r="A42" s="163"/>
      <c r="B42" s="163">
        <v>80195</v>
      </c>
      <c r="C42" s="165" t="s">
        <v>856</v>
      </c>
      <c r="D42" s="158">
        <f t="shared" si="0"/>
        <v>71346</v>
      </c>
      <c r="E42" s="171">
        <v>71346</v>
      </c>
      <c r="F42" s="158"/>
      <c r="G42" s="158"/>
      <c r="H42" s="158"/>
      <c r="I42" s="172"/>
      <c r="J42" s="172"/>
      <c r="K42" s="158"/>
    </row>
    <row r="43" spans="1:11" s="54" customFormat="1" ht="12.75">
      <c r="A43" s="163">
        <v>801</v>
      </c>
      <c r="B43" s="163"/>
      <c r="C43" s="160" t="s">
        <v>956</v>
      </c>
      <c r="D43" s="161">
        <f>SUM(D35:D42)</f>
        <v>10127716</v>
      </c>
      <c r="E43" s="161">
        <f>SUM(E35:E42)</f>
        <v>9148596</v>
      </c>
      <c r="F43" s="161">
        <f aca="true" t="shared" si="2" ref="F43:K43">SUM(F35:F42)</f>
        <v>6051019</v>
      </c>
      <c r="G43" s="161">
        <f t="shared" si="2"/>
        <v>1065245</v>
      </c>
      <c r="H43" s="161">
        <f t="shared" si="2"/>
        <v>42276</v>
      </c>
      <c r="I43" s="161"/>
      <c r="J43" s="161"/>
      <c r="K43" s="161">
        <f t="shared" si="2"/>
        <v>979120</v>
      </c>
    </row>
    <row r="44" spans="1:11" s="54" customFormat="1" ht="12.75">
      <c r="A44" s="166"/>
      <c r="B44" s="166">
        <v>85153</v>
      </c>
      <c r="C44" s="168" t="s">
        <v>980</v>
      </c>
      <c r="D44" s="158">
        <f t="shared" si="0"/>
        <v>20000</v>
      </c>
      <c r="E44" s="171">
        <v>20000</v>
      </c>
      <c r="F44" s="159"/>
      <c r="G44" s="159"/>
      <c r="H44" s="159"/>
      <c r="I44" s="172"/>
      <c r="J44" s="172"/>
      <c r="K44" s="159"/>
    </row>
    <row r="45" spans="1:11" s="54" customFormat="1" ht="12.75">
      <c r="A45" s="166"/>
      <c r="B45" s="166">
        <v>85154</v>
      </c>
      <c r="C45" s="168" t="s">
        <v>981</v>
      </c>
      <c r="D45" s="158">
        <f t="shared" si="0"/>
        <v>200000</v>
      </c>
      <c r="E45" s="171">
        <v>200000</v>
      </c>
      <c r="F45" s="159">
        <v>103382</v>
      </c>
      <c r="G45" s="159">
        <v>15468</v>
      </c>
      <c r="H45" s="159"/>
      <c r="I45" s="172"/>
      <c r="J45" s="172"/>
      <c r="K45" s="159"/>
    </row>
    <row r="46" spans="1:11" s="54" customFormat="1" ht="12.75">
      <c r="A46" s="166">
        <v>851</v>
      </c>
      <c r="B46" s="166"/>
      <c r="C46" s="169" t="s">
        <v>982</v>
      </c>
      <c r="D46" s="161">
        <f>SUM(D44:D45)</f>
        <v>220000</v>
      </c>
      <c r="E46" s="161">
        <f>SUM(E44:E45)</f>
        <v>220000</v>
      </c>
      <c r="F46" s="161">
        <f>SUM(F44:F45)</f>
        <v>103382</v>
      </c>
      <c r="G46" s="161">
        <f>SUM(G44:G45)</f>
        <v>15468</v>
      </c>
      <c r="H46" s="170"/>
      <c r="I46" s="161"/>
      <c r="J46" s="161"/>
      <c r="K46" s="226"/>
    </row>
    <row r="47" spans="1:11" s="54" customFormat="1" ht="12.75">
      <c r="A47" s="166"/>
      <c r="B47" s="166">
        <v>85201</v>
      </c>
      <c r="C47" s="168" t="s">
        <v>983</v>
      </c>
      <c r="D47" s="158">
        <f t="shared" si="0"/>
        <v>15000</v>
      </c>
      <c r="E47" s="171">
        <v>15000</v>
      </c>
      <c r="F47" s="158"/>
      <c r="G47" s="158"/>
      <c r="H47" s="159"/>
      <c r="I47" s="172"/>
      <c r="J47" s="172"/>
      <c r="K47" s="159"/>
    </row>
    <row r="48" spans="1:11" s="54" customFormat="1" ht="12.75">
      <c r="A48" s="166"/>
      <c r="B48" s="166">
        <v>85202</v>
      </c>
      <c r="C48" s="168" t="s">
        <v>984</v>
      </c>
      <c r="D48" s="158">
        <f t="shared" si="0"/>
        <v>50000</v>
      </c>
      <c r="E48" s="171">
        <v>50000</v>
      </c>
      <c r="F48" s="159"/>
      <c r="G48" s="159"/>
      <c r="H48" s="159"/>
      <c r="I48" s="172"/>
      <c r="J48" s="172"/>
      <c r="K48" s="159"/>
    </row>
    <row r="49" spans="1:11" s="54" customFormat="1" ht="12.75">
      <c r="A49" s="166"/>
      <c r="B49" s="166">
        <v>85203</v>
      </c>
      <c r="C49" s="168" t="s">
        <v>985</v>
      </c>
      <c r="D49" s="158">
        <f t="shared" si="0"/>
        <v>270313</v>
      </c>
      <c r="E49" s="171">
        <v>270313</v>
      </c>
      <c r="F49" s="159"/>
      <c r="G49" s="159"/>
      <c r="H49" s="159">
        <v>270313</v>
      </c>
      <c r="I49" s="172"/>
      <c r="J49" s="172"/>
      <c r="K49" s="159"/>
    </row>
    <row r="50" spans="1:11" s="54" customFormat="1" ht="51">
      <c r="A50" s="166"/>
      <c r="B50" s="166">
        <v>85212</v>
      </c>
      <c r="C50" s="168" t="s">
        <v>986</v>
      </c>
      <c r="D50" s="158">
        <f t="shared" si="0"/>
        <v>3229860</v>
      </c>
      <c r="E50" s="171">
        <v>3229860</v>
      </c>
      <c r="F50" s="159">
        <v>60765</v>
      </c>
      <c r="G50" s="159">
        <v>38968</v>
      </c>
      <c r="H50" s="159"/>
      <c r="I50" s="172"/>
      <c r="J50" s="172"/>
      <c r="K50" s="159"/>
    </row>
    <row r="51" spans="1:11" s="54" customFormat="1" ht="63.75">
      <c r="A51" s="166"/>
      <c r="B51" s="166">
        <v>85213</v>
      </c>
      <c r="C51" s="168" t="s">
        <v>987</v>
      </c>
      <c r="D51" s="158">
        <f t="shared" si="0"/>
        <v>17730</v>
      </c>
      <c r="E51" s="171">
        <v>17730</v>
      </c>
      <c r="F51" s="159"/>
      <c r="G51" s="159">
        <v>17730</v>
      </c>
      <c r="H51" s="159"/>
      <c r="I51" s="172"/>
      <c r="J51" s="172"/>
      <c r="K51" s="159"/>
    </row>
    <row r="52" spans="1:11" s="54" customFormat="1" ht="38.25">
      <c r="A52" s="166"/>
      <c r="B52" s="166">
        <v>85214</v>
      </c>
      <c r="C52" s="168" t="s">
        <v>988</v>
      </c>
      <c r="D52" s="158">
        <f t="shared" si="0"/>
        <v>513080</v>
      </c>
      <c r="E52" s="171">
        <v>513080</v>
      </c>
      <c r="F52" s="159"/>
      <c r="G52" s="159"/>
      <c r="H52" s="159"/>
      <c r="I52" s="172"/>
      <c r="J52" s="172"/>
      <c r="K52" s="159"/>
    </row>
    <row r="53" spans="1:11" s="54" customFormat="1" ht="12.75">
      <c r="A53" s="163"/>
      <c r="B53" s="163">
        <v>85215</v>
      </c>
      <c r="C53" s="165" t="s">
        <v>989</v>
      </c>
      <c r="D53" s="158">
        <f t="shared" si="0"/>
        <v>190000</v>
      </c>
      <c r="E53" s="171">
        <v>190000</v>
      </c>
      <c r="F53" s="158"/>
      <c r="G53" s="158"/>
      <c r="H53" s="158"/>
      <c r="I53" s="172"/>
      <c r="J53" s="172"/>
      <c r="K53" s="158"/>
    </row>
    <row r="54" spans="1:11" s="54" customFormat="1" ht="12.75">
      <c r="A54" s="163"/>
      <c r="B54" s="163">
        <v>85219</v>
      </c>
      <c r="C54" s="165" t="s">
        <v>990</v>
      </c>
      <c r="D54" s="158">
        <f t="shared" si="0"/>
        <v>498762</v>
      </c>
      <c r="E54" s="171">
        <v>498762</v>
      </c>
      <c r="F54" s="158">
        <v>339676</v>
      </c>
      <c r="G54" s="158">
        <v>67251</v>
      </c>
      <c r="H54" s="158"/>
      <c r="I54" s="172"/>
      <c r="J54" s="172"/>
      <c r="K54" s="158"/>
    </row>
    <row r="55" spans="1:11" s="54" customFormat="1" ht="38.25">
      <c r="A55" s="163"/>
      <c r="B55" s="163">
        <v>85220</v>
      </c>
      <c r="C55" s="165" t="s">
        <v>825</v>
      </c>
      <c r="D55" s="158">
        <f t="shared" si="0"/>
        <v>10000</v>
      </c>
      <c r="E55" s="171">
        <v>10000</v>
      </c>
      <c r="F55" s="158"/>
      <c r="G55" s="158"/>
      <c r="H55" s="158"/>
      <c r="I55" s="172"/>
      <c r="J55" s="172"/>
      <c r="K55" s="158"/>
    </row>
    <row r="56" spans="1:11" s="54" customFormat="1" ht="25.5">
      <c r="A56" s="163"/>
      <c r="B56" s="163">
        <v>85228</v>
      </c>
      <c r="C56" s="165" t="s">
        <v>991</v>
      </c>
      <c r="D56" s="158">
        <f t="shared" si="0"/>
        <v>206807</v>
      </c>
      <c r="E56" s="171">
        <v>206807</v>
      </c>
      <c r="F56" s="158">
        <v>164004</v>
      </c>
      <c r="G56" s="158">
        <v>30990</v>
      </c>
      <c r="H56" s="158"/>
      <c r="I56" s="172"/>
      <c r="J56" s="172"/>
      <c r="K56" s="158"/>
    </row>
    <row r="57" spans="1:11" s="54" customFormat="1" ht="12.75">
      <c r="A57" s="166"/>
      <c r="B57" s="166">
        <v>85295</v>
      </c>
      <c r="C57" s="168" t="s">
        <v>856</v>
      </c>
      <c r="D57" s="158">
        <f t="shared" si="0"/>
        <v>271579</v>
      </c>
      <c r="E57" s="171">
        <v>271579</v>
      </c>
      <c r="F57" s="159"/>
      <c r="G57" s="159"/>
      <c r="H57" s="159"/>
      <c r="I57" s="173"/>
      <c r="J57" s="173"/>
      <c r="K57" s="159"/>
    </row>
    <row r="58" spans="1:11" s="54" customFormat="1" ht="12.75">
      <c r="A58" s="163">
        <v>852</v>
      </c>
      <c r="B58" s="163"/>
      <c r="C58" s="160" t="s">
        <v>992</v>
      </c>
      <c r="D58" s="161">
        <f>SUM(D47:D57)</f>
        <v>5273131</v>
      </c>
      <c r="E58" s="161">
        <f>SUM(E47:E57)</f>
        <v>5273131</v>
      </c>
      <c r="F58" s="161">
        <f>SUM(F47:F57)</f>
        <v>564445</v>
      </c>
      <c r="G58" s="161">
        <f>SUM(G47:G57)</f>
        <v>154939</v>
      </c>
      <c r="H58" s="161">
        <f>SUM(H47:H57)</f>
        <v>270313</v>
      </c>
      <c r="I58" s="161"/>
      <c r="J58" s="161"/>
      <c r="K58" s="162"/>
    </row>
    <row r="59" spans="1:11" s="54" customFormat="1" ht="12.75">
      <c r="A59" s="163"/>
      <c r="B59" s="163">
        <v>85401</v>
      </c>
      <c r="C59" s="165" t="s">
        <v>993</v>
      </c>
      <c r="D59" s="158">
        <f t="shared" si="0"/>
        <v>66975</v>
      </c>
      <c r="E59" s="171">
        <v>66975</v>
      </c>
      <c r="F59" s="171">
        <v>54250</v>
      </c>
      <c r="G59" s="171">
        <v>9302</v>
      </c>
      <c r="H59" s="172"/>
      <c r="I59" s="172"/>
      <c r="J59" s="172"/>
      <c r="K59" s="158"/>
    </row>
    <row r="60" spans="1:11" s="54" customFormat="1" ht="12.75">
      <c r="A60" s="163"/>
      <c r="B60" s="163">
        <v>85415</v>
      </c>
      <c r="C60" s="165" t="s">
        <v>994</v>
      </c>
      <c r="D60" s="158">
        <f t="shared" si="0"/>
        <v>3000</v>
      </c>
      <c r="E60" s="171">
        <v>3000</v>
      </c>
      <c r="F60" s="172"/>
      <c r="G60" s="172"/>
      <c r="H60" s="172"/>
      <c r="I60" s="172"/>
      <c r="J60" s="172"/>
      <c r="K60" s="158"/>
    </row>
    <row r="61" spans="1:11" s="54" customFormat="1" ht="25.5">
      <c r="A61" s="163"/>
      <c r="B61" s="163">
        <v>85446</v>
      </c>
      <c r="C61" s="165" t="s">
        <v>955</v>
      </c>
      <c r="D61" s="158">
        <f t="shared" si="0"/>
        <v>496</v>
      </c>
      <c r="E61" s="171">
        <v>496</v>
      </c>
      <c r="F61" s="172"/>
      <c r="G61" s="172"/>
      <c r="H61" s="172"/>
      <c r="I61" s="172"/>
      <c r="J61" s="172"/>
      <c r="K61" s="158"/>
    </row>
    <row r="62" spans="1:11" s="54" customFormat="1" ht="25.5">
      <c r="A62" s="166">
        <v>854</v>
      </c>
      <c r="B62" s="166"/>
      <c r="C62" s="169" t="s">
        <v>137</v>
      </c>
      <c r="D62" s="161">
        <f>SUM(D59:D61)</f>
        <v>70471</v>
      </c>
      <c r="E62" s="161">
        <f>SUM(E59:E61)</f>
        <v>70471</v>
      </c>
      <c r="F62" s="161">
        <f>SUM(F59:F61)</f>
        <v>54250</v>
      </c>
      <c r="G62" s="161">
        <f>SUM(G59:G61)</f>
        <v>9302</v>
      </c>
      <c r="H62" s="164"/>
      <c r="I62" s="164"/>
      <c r="J62" s="164"/>
      <c r="K62" s="170"/>
    </row>
    <row r="63" spans="1:11" s="54" customFormat="1" ht="12.75">
      <c r="A63" s="166">
        <v>900</v>
      </c>
      <c r="B63" s="166">
        <v>90002</v>
      </c>
      <c r="C63" s="168" t="s">
        <v>13</v>
      </c>
      <c r="D63" s="158">
        <f aca="true" t="shared" si="3" ref="D63:D68">E63+K63</f>
        <v>29000</v>
      </c>
      <c r="E63" s="171">
        <v>29000</v>
      </c>
      <c r="F63" s="172"/>
      <c r="G63" s="172"/>
      <c r="H63" s="158">
        <v>9000</v>
      </c>
      <c r="I63" s="172"/>
      <c r="J63" s="172"/>
      <c r="K63" s="159"/>
    </row>
    <row r="64" spans="1:11" s="54" customFormat="1" ht="12.75">
      <c r="A64" s="166"/>
      <c r="B64" s="166">
        <v>90003</v>
      </c>
      <c r="C64" s="168" t="s">
        <v>413</v>
      </c>
      <c r="D64" s="158">
        <f t="shared" si="3"/>
        <v>50000</v>
      </c>
      <c r="E64" s="171">
        <v>50000</v>
      </c>
      <c r="F64" s="172"/>
      <c r="G64" s="172"/>
      <c r="H64" s="171">
        <v>50000</v>
      </c>
      <c r="I64" s="172"/>
      <c r="J64" s="172"/>
      <c r="K64" s="159"/>
    </row>
    <row r="65" spans="1:11" s="54" customFormat="1" ht="25.5">
      <c r="A65" s="166"/>
      <c r="B65" s="166">
        <v>90004</v>
      </c>
      <c r="C65" s="168" t="s">
        <v>14</v>
      </c>
      <c r="D65" s="158">
        <f t="shared" si="3"/>
        <v>122000</v>
      </c>
      <c r="E65" s="171">
        <v>122000</v>
      </c>
      <c r="F65" s="171">
        <v>1000</v>
      </c>
      <c r="G65" s="172"/>
      <c r="H65" s="171">
        <v>53000</v>
      </c>
      <c r="I65" s="172"/>
      <c r="J65" s="172"/>
      <c r="K65" s="159"/>
    </row>
    <row r="66" spans="1:11" s="54" customFormat="1" ht="12.75">
      <c r="A66" s="166"/>
      <c r="B66" s="166">
        <v>90013</v>
      </c>
      <c r="C66" s="168" t="s">
        <v>15</v>
      </c>
      <c r="D66" s="158">
        <f t="shared" si="3"/>
        <v>30000</v>
      </c>
      <c r="E66" s="171">
        <v>30000</v>
      </c>
      <c r="F66" s="172"/>
      <c r="G66" s="172"/>
      <c r="H66" s="172"/>
      <c r="I66" s="172"/>
      <c r="J66" s="172"/>
      <c r="K66" s="159"/>
    </row>
    <row r="67" spans="1:11" s="54" customFormat="1" ht="12.75">
      <c r="A67" s="166"/>
      <c r="B67" s="166">
        <v>90015</v>
      </c>
      <c r="C67" s="168" t="s">
        <v>16</v>
      </c>
      <c r="D67" s="158">
        <f t="shared" si="3"/>
        <v>457500</v>
      </c>
      <c r="E67" s="171">
        <v>305000</v>
      </c>
      <c r="F67" s="172"/>
      <c r="G67" s="172"/>
      <c r="H67" s="172"/>
      <c r="I67" s="172"/>
      <c r="J67" s="172"/>
      <c r="K67" s="159">
        <v>152500</v>
      </c>
    </row>
    <row r="68" spans="1:11" s="54" customFormat="1" ht="12.75">
      <c r="A68" s="166"/>
      <c r="B68" s="166">
        <v>90095</v>
      </c>
      <c r="C68" s="168" t="s">
        <v>856</v>
      </c>
      <c r="D68" s="158">
        <f t="shared" si="3"/>
        <v>2902171</v>
      </c>
      <c r="E68" s="171">
        <v>386170</v>
      </c>
      <c r="F68" s="171">
        <v>45000</v>
      </c>
      <c r="G68" s="172"/>
      <c r="H68" s="158">
        <v>20000</v>
      </c>
      <c r="I68" s="172"/>
      <c r="J68" s="172"/>
      <c r="K68" s="159">
        <v>2516001</v>
      </c>
    </row>
    <row r="69" spans="1:11" s="54" customFormat="1" ht="25.5">
      <c r="A69" s="166">
        <v>900</v>
      </c>
      <c r="B69" s="166"/>
      <c r="C69" s="169" t="s">
        <v>17</v>
      </c>
      <c r="D69" s="161">
        <f>SUM(D63:D68)</f>
        <v>3590671</v>
      </c>
      <c r="E69" s="161">
        <f>SUM(E63:E68)</f>
        <v>922170</v>
      </c>
      <c r="F69" s="161">
        <f>SUM(F63:F68)</f>
        <v>46000</v>
      </c>
      <c r="G69" s="161"/>
      <c r="H69" s="161">
        <f>SUM(H63:H68)</f>
        <v>132000</v>
      </c>
      <c r="I69" s="161"/>
      <c r="J69" s="161"/>
      <c r="K69" s="161">
        <f>SUM(K63:K68)</f>
        <v>2668501</v>
      </c>
    </row>
    <row r="70" spans="1:11" s="54" customFormat="1" ht="12.75">
      <c r="A70" s="166"/>
      <c r="B70" s="166">
        <v>92113</v>
      </c>
      <c r="C70" s="168" t="s">
        <v>18</v>
      </c>
      <c r="D70" s="158">
        <f t="shared" si="0"/>
        <v>405000</v>
      </c>
      <c r="E70" s="171">
        <v>405000</v>
      </c>
      <c r="F70" s="172"/>
      <c r="G70" s="172"/>
      <c r="H70" s="171">
        <v>405000</v>
      </c>
      <c r="I70" s="172"/>
      <c r="J70" s="172"/>
      <c r="K70" s="159"/>
    </row>
    <row r="71" spans="1:11" s="54" customFormat="1" ht="25.5">
      <c r="A71" s="166">
        <v>921</v>
      </c>
      <c r="B71" s="166"/>
      <c r="C71" s="169" t="s">
        <v>19</v>
      </c>
      <c r="D71" s="161">
        <f>SUM(D70)</f>
        <v>405000</v>
      </c>
      <c r="E71" s="161">
        <f>SUM(E70)</f>
        <v>405000</v>
      </c>
      <c r="F71" s="161"/>
      <c r="G71" s="161"/>
      <c r="H71" s="161">
        <f>SUM(H70)</f>
        <v>405000</v>
      </c>
      <c r="I71" s="161"/>
      <c r="J71" s="161"/>
      <c r="K71" s="170"/>
    </row>
    <row r="72" spans="1:11" s="54" customFormat="1" ht="25.5">
      <c r="A72" s="166"/>
      <c r="B72" s="166">
        <v>92605</v>
      </c>
      <c r="C72" s="168" t="s">
        <v>20</v>
      </c>
      <c r="D72" s="158">
        <f t="shared" si="0"/>
        <v>268364</v>
      </c>
      <c r="E72" s="171">
        <v>263364</v>
      </c>
      <c r="F72" s="171">
        <v>88701</v>
      </c>
      <c r="G72" s="171">
        <v>14663</v>
      </c>
      <c r="H72" s="171">
        <v>74000</v>
      </c>
      <c r="I72" s="172"/>
      <c r="J72" s="172"/>
      <c r="K72" s="159">
        <v>5000</v>
      </c>
    </row>
    <row r="73" spans="1:11" s="54" customFormat="1" ht="12.75">
      <c r="A73" s="166"/>
      <c r="B73" s="166">
        <v>92695</v>
      </c>
      <c r="C73" s="168" t="s">
        <v>856</v>
      </c>
      <c r="D73" s="158">
        <f t="shared" si="0"/>
        <v>1000</v>
      </c>
      <c r="E73" s="171">
        <v>1000</v>
      </c>
      <c r="F73" s="171"/>
      <c r="G73" s="171"/>
      <c r="H73" s="171">
        <v>1000</v>
      </c>
      <c r="I73" s="172"/>
      <c r="J73" s="172"/>
      <c r="K73" s="159"/>
    </row>
    <row r="74" spans="1:11" s="54" customFormat="1" ht="12.75">
      <c r="A74" s="166">
        <v>926</v>
      </c>
      <c r="B74" s="166"/>
      <c r="C74" s="169" t="s">
        <v>21</v>
      </c>
      <c r="D74" s="161">
        <f>SUM(D72:D73)</f>
        <v>269364</v>
      </c>
      <c r="E74" s="161">
        <f aca="true" t="shared" si="4" ref="E74:K74">SUM(E72:E73)</f>
        <v>264364</v>
      </c>
      <c r="F74" s="161">
        <f t="shared" si="4"/>
        <v>88701</v>
      </c>
      <c r="G74" s="161">
        <f t="shared" si="4"/>
        <v>14663</v>
      </c>
      <c r="H74" s="161">
        <f t="shared" si="4"/>
        <v>75000</v>
      </c>
      <c r="I74" s="161"/>
      <c r="J74" s="161"/>
      <c r="K74" s="161">
        <f t="shared" si="4"/>
        <v>5000</v>
      </c>
    </row>
    <row r="75" spans="1:11" s="58" customFormat="1" ht="24.75" customHeight="1">
      <c r="A75" s="383" t="s">
        <v>658</v>
      </c>
      <c r="B75" s="384"/>
      <c r="C75" s="385"/>
      <c r="D75" s="174">
        <f>D10+D13+D15+D21+D23+D25+D29+D32+D34+D43+D46+D58+D62+D69+D71+D74</f>
        <v>27742788</v>
      </c>
      <c r="E75" s="174">
        <f aca="true" t="shared" si="5" ref="E75:K75">E10+E13+E15+E21+E23+E25+E29+E32+E34+E43+E46+E58+E62+E69+E71+E74</f>
        <v>22329667</v>
      </c>
      <c r="F75" s="174">
        <f>F10+F13+F15+F21+F23+F25+F29+F32+F34+F43+F46+F58+F62+F69+F71+F74</f>
        <v>9386556</v>
      </c>
      <c r="G75" s="174">
        <f>G10+G13+G15+G21+G23+G25+G29+G32+G34+G43+G46+G58+G62+G69+G71+G74</f>
        <v>1653133</v>
      </c>
      <c r="H75" s="174">
        <f t="shared" si="5"/>
        <v>1585589</v>
      </c>
      <c r="I75" s="174">
        <f t="shared" si="5"/>
        <v>180000</v>
      </c>
      <c r="J75" s="174">
        <f t="shared" si="5"/>
        <v>77500</v>
      </c>
      <c r="K75" s="174">
        <f t="shared" si="5"/>
        <v>5413121</v>
      </c>
    </row>
  </sheetData>
  <sheetProtection/>
  <mergeCells count="10">
    <mergeCell ref="A75:C75"/>
    <mergeCell ref="A1:K1"/>
    <mergeCell ref="D3:D5"/>
    <mergeCell ref="A3:A5"/>
    <mergeCell ref="C3:C5"/>
    <mergeCell ref="B3:B5"/>
    <mergeCell ref="E3:K3"/>
    <mergeCell ref="F4:J4"/>
    <mergeCell ref="E4:E5"/>
    <mergeCell ref="K4:K5"/>
  </mergeCells>
  <printOptions horizontalCentered="1"/>
  <pageMargins left="0.3937007874015748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Miejskiej nr ........ 
z dnia  ..............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="75" zoomScaleNormal="75" zoomScalePageLayoutView="0" workbookViewId="0" topLeftCell="A23">
      <selection activeCell="D26" sqref="D26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2.125" style="1" customWidth="1"/>
    <col min="6" max="6" width="11.25390625" style="1" customWidth="1"/>
    <col min="7" max="7" width="13.875" style="1" customWidth="1"/>
    <col min="8" max="8" width="11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2" width="12.375" style="1" customWidth="1"/>
    <col min="13" max="13" width="14.125" style="1" customWidth="1"/>
    <col min="14" max="14" width="10.00390625" style="1" customWidth="1"/>
    <col min="15" max="15" width="14.625" style="1" customWidth="1"/>
    <col min="16" max="16384" width="9.125" style="1" customWidth="1"/>
  </cols>
  <sheetData>
    <row r="1" spans="1:15" ht="18">
      <c r="A1" s="388" t="s">
        <v>747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5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8" t="s">
        <v>549</v>
      </c>
    </row>
    <row r="3" spans="1:15" s="47" customFormat="1" ht="19.5" customHeight="1">
      <c r="A3" s="389" t="s">
        <v>598</v>
      </c>
      <c r="B3" s="389" t="s">
        <v>506</v>
      </c>
      <c r="C3" s="389" t="s">
        <v>548</v>
      </c>
      <c r="D3" s="390" t="s">
        <v>690</v>
      </c>
      <c r="E3" s="390" t="s">
        <v>599</v>
      </c>
      <c r="F3" s="392" t="s">
        <v>748</v>
      </c>
      <c r="G3" s="372" t="s">
        <v>627</v>
      </c>
      <c r="H3" s="372"/>
      <c r="I3" s="372"/>
      <c r="J3" s="372"/>
      <c r="K3" s="372"/>
      <c r="L3" s="372"/>
      <c r="M3" s="372"/>
      <c r="N3" s="391"/>
      <c r="O3" s="390" t="s">
        <v>605</v>
      </c>
    </row>
    <row r="4" spans="1:15" s="47" customFormat="1" ht="19.5" customHeight="1">
      <c r="A4" s="389"/>
      <c r="B4" s="389"/>
      <c r="C4" s="389"/>
      <c r="D4" s="390"/>
      <c r="E4" s="390"/>
      <c r="F4" s="393"/>
      <c r="G4" s="391" t="s">
        <v>749</v>
      </c>
      <c r="H4" s="390" t="s">
        <v>844</v>
      </c>
      <c r="I4" s="390"/>
      <c r="J4" s="390"/>
      <c r="K4" s="390"/>
      <c r="L4" s="390" t="s">
        <v>596</v>
      </c>
      <c r="M4" s="390" t="s">
        <v>750</v>
      </c>
      <c r="N4" s="392" t="s">
        <v>751</v>
      </c>
      <c r="O4" s="390"/>
    </row>
    <row r="5" spans="1:15" s="47" customFormat="1" ht="29.25" customHeight="1">
      <c r="A5" s="389"/>
      <c r="B5" s="389"/>
      <c r="C5" s="389"/>
      <c r="D5" s="390"/>
      <c r="E5" s="390"/>
      <c r="F5" s="393"/>
      <c r="G5" s="391"/>
      <c r="H5" s="390" t="s">
        <v>713</v>
      </c>
      <c r="I5" s="390" t="s">
        <v>688</v>
      </c>
      <c r="J5" s="390" t="s">
        <v>714</v>
      </c>
      <c r="K5" s="390" t="s">
        <v>689</v>
      </c>
      <c r="L5" s="390"/>
      <c r="M5" s="390"/>
      <c r="N5" s="393"/>
      <c r="O5" s="390"/>
    </row>
    <row r="6" spans="1:15" s="47" customFormat="1" ht="19.5" customHeight="1">
      <c r="A6" s="389"/>
      <c r="B6" s="389"/>
      <c r="C6" s="389"/>
      <c r="D6" s="390"/>
      <c r="E6" s="390"/>
      <c r="F6" s="393"/>
      <c r="G6" s="391"/>
      <c r="H6" s="390"/>
      <c r="I6" s="390"/>
      <c r="J6" s="390"/>
      <c r="K6" s="390"/>
      <c r="L6" s="390"/>
      <c r="M6" s="390"/>
      <c r="N6" s="393"/>
      <c r="O6" s="390"/>
    </row>
    <row r="7" spans="1:15" s="47" customFormat="1" ht="19.5" customHeight="1">
      <c r="A7" s="389"/>
      <c r="B7" s="389"/>
      <c r="C7" s="389"/>
      <c r="D7" s="390"/>
      <c r="E7" s="390"/>
      <c r="F7" s="394"/>
      <c r="G7" s="391"/>
      <c r="H7" s="390"/>
      <c r="I7" s="390"/>
      <c r="J7" s="390"/>
      <c r="K7" s="390"/>
      <c r="L7" s="390"/>
      <c r="M7" s="390"/>
      <c r="N7" s="394"/>
      <c r="O7" s="390"/>
    </row>
    <row r="8" spans="1:15" ht="7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</row>
    <row r="9" spans="1:15" ht="51">
      <c r="A9" s="83" t="s">
        <v>516</v>
      </c>
      <c r="B9" s="141" t="s">
        <v>829</v>
      </c>
      <c r="C9" s="141" t="s">
        <v>827</v>
      </c>
      <c r="D9" s="84" t="s">
        <v>735</v>
      </c>
      <c r="E9" s="97">
        <f>F9+G9+L9+M9</f>
        <v>1098935</v>
      </c>
      <c r="F9" s="98">
        <v>77935</v>
      </c>
      <c r="G9" s="99">
        <v>1021000</v>
      </c>
      <c r="H9" s="99">
        <v>255250</v>
      </c>
      <c r="I9" s="98"/>
      <c r="J9" s="94" t="s">
        <v>736</v>
      </c>
      <c r="K9" s="98"/>
      <c r="L9" s="98"/>
      <c r="M9" s="98"/>
      <c r="N9" s="91"/>
      <c r="O9" s="344" t="s">
        <v>612</v>
      </c>
    </row>
    <row r="10" spans="1:15" ht="51">
      <c r="A10" s="22" t="s">
        <v>517</v>
      </c>
      <c r="B10" s="142" t="s">
        <v>829</v>
      </c>
      <c r="C10" s="142" t="s">
        <v>827</v>
      </c>
      <c r="D10" s="82" t="s">
        <v>737</v>
      </c>
      <c r="E10" s="97">
        <f>F10+G10+L10+M10</f>
        <v>129516</v>
      </c>
      <c r="F10" s="97">
        <v>9516</v>
      </c>
      <c r="G10" s="97">
        <v>120000</v>
      </c>
      <c r="H10" s="97">
        <v>30000</v>
      </c>
      <c r="I10" s="97"/>
      <c r="J10" s="143" t="s">
        <v>738</v>
      </c>
      <c r="K10" s="97"/>
      <c r="L10" s="97"/>
      <c r="M10" s="97"/>
      <c r="N10" s="90"/>
      <c r="O10" s="344" t="s">
        <v>612</v>
      </c>
    </row>
    <row r="11" spans="1:15" ht="67.5">
      <c r="A11" s="22" t="s">
        <v>518</v>
      </c>
      <c r="B11" s="142" t="s">
        <v>829</v>
      </c>
      <c r="C11" s="142" t="s">
        <v>827</v>
      </c>
      <c r="D11" s="82" t="s">
        <v>739</v>
      </c>
      <c r="E11" s="97">
        <f>F11+G11+L11+M11</f>
        <v>200000</v>
      </c>
      <c r="F11" s="97">
        <v>5612</v>
      </c>
      <c r="G11" s="97">
        <v>15000</v>
      </c>
      <c r="H11" s="97"/>
      <c r="I11" s="97">
        <v>15000</v>
      </c>
      <c r="J11" s="143" t="s">
        <v>606</v>
      </c>
      <c r="K11" s="97"/>
      <c r="L11" s="97">
        <v>179388</v>
      </c>
      <c r="M11" s="97"/>
      <c r="N11" s="90"/>
      <c r="O11" s="344" t="s">
        <v>612</v>
      </c>
    </row>
    <row r="12" spans="1:15" ht="51">
      <c r="A12" s="22" t="s">
        <v>505</v>
      </c>
      <c r="B12" s="142" t="s">
        <v>829</v>
      </c>
      <c r="C12" s="142" t="s">
        <v>828</v>
      </c>
      <c r="D12" s="82" t="s">
        <v>740</v>
      </c>
      <c r="E12" s="97">
        <f>F12+G12+L12+M12</f>
        <v>56000</v>
      </c>
      <c r="F12" s="97">
        <v>6000</v>
      </c>
      <c r="G12" s="97">
        <v>50000</v>
      </c>
      <c r="H12" s="97">
        <v>42504</v>
      </c>
      <c r="I12" s="97">
        <v>7496</v>
      </c>
      <c r="J12" s="143" t="s">
        <v>606</v>
      </c>
      <c r="K12" s="97"/>
      <c r="L12" s="97"/>
      <c r="M12" s="97"/>
      <c r="N12" s="90"/>
      <c r="O12" s="344" t="s">
        <v>612</v>
      </c>
    </row>
    <row r="13" spans="1:15" ht="51">
      <c r="A13" s="85"/>
      <c r="B13" s="86"/>
      <c r="C13" s="86"/>
      <c r="D13" s="117" t="s">
        <v>810</v>
      </c>
      <c r="E13" s="118">
        <f>SUM(E9:E12)</f>
        <v>1484451</v>
      </c>
      <c r="F13" s="118">
        <f>SUM(F9:F12)</f>
        <v>99063</v>
      </c>
      <c r="G13" s="118">
        <f>SUM(G9:G12)</f>
        <v>1206000</v>
      </c>
      <c r="H13" s="118">
        <f>SUM(H9:H12)</f>
        <v>327754</v>
      </c>
      <c r="I13" s="118">
        <f>SUM(I9:I12)</f>
        <v>22496</v>
      </c>
      <c r="J13" s="144" t="s">
        <v>741</v>
      </c>
      <c r="K13" s="118"/>
      <c r="L13" s="118">
        <f>SUM(L9:L12)</f>
        <v>179388</v>
      </c>
      <c r="M13" s="118"/>
      <c r="N13" s="92"/>
      <c r="O13" s="92"/>
    </row>
    <row r="14" spans="1:15" ht="56.25">
      <c r="A14" s="22" t="s">
        <v>516</v>
      </c>
      <c r="B14" s="81">
        <v>600</v>
      </c>
      <c r="C14" s="81">
        <v>60016</v>
      </c>
      <c r="D14" s="82" t="s">
        <v>892</v>
      </c>
      <c r="E14" s="97">
        <f>F14+G14+L14+M14</f>
        <v>623640</v>
      </c>
      <c r="F14" s="97">
        <v>21688</v>
      </c>
      <c r="G14" s="97">
        <v>9000</v>
      </c>
      <c r="H14" s="97"/>
      <c r="I14" s="97">
        <v>9000</v>
      </c>
      <c r="J14" s="143" t="s">
        <v>606</v>
      </c>
      <c r="K14" s="97"/>
      <c r="L14" s="97">
        <v>592952</v>
      </c>
      <c r="M14" s="97"/>
      <c r="N14" s="90"/>
      <c r="O14" s="344" t="s">
        <v>612</v>
      </c>
    </row>
    <row r="15" spans="1:15" ht="56.25">
      <c r="A15" s="22" t="s">
        <v>517</v>
      </c>
      <c r="B15" s="81">
        <v>600</v>
      </c>
      <c r="C15" s="81">
        <v>60016</v>
      </c>
      <c r="D15" s="82" t="s">
        <v>893</v>
      </c>
      <c r="E15" s="97">
        <f>F15+G15+L15+M15</f>
        <v>937700</v>
      </c>
      <c r="F15" s="97">
        <v>19700</v>
      </c>
      <c r="G15" s="97">
        <v>1000</v>
      </c>
      <c r="H15" s="97"/>
      <c r="I15" s="97">
        <v>1000</v>
      </c>
      <c r="J15" s="143" t="s">
        <v>606</v>
      </c>
      <c r="K15" s="97"/>
      <c r="L15" s="97">
        <v>917000</v>
      </c>
      <c r="M15" s="97"/>
      <c r="N15" s="90"/>
      <c r="O15" s="354" t="s">
        <v>612</v>
      </c>
    </row>
    <row r="16" spans="1:15" ht="112.5">
      <c r="A16" s="22" t="s">
        <v>518</v>
      </c>
      <c r="B16" s="81">
        <v>600</v>
      </c>
      <c r="C16" s="81">
        <v>60016</v>
      </c>
      <c r="D16" s="82" t="s">
        <v>894</v>
      </c>
      <c r="E16" s="97">
        <f>F16+G16+L16+M16</f>
        <v>47827864</v>
      </c>
      <c r="F16" s="97">
        <v>700728</v>
      </c>
      <c r="G16" s="97">
        <v>50000</v>
      </c>
      <c r="H16" s="97"/>
      <c r="I16" s="97">
        <v>50000</v>
      </c>
      <c r="J16" s="143" t="s">
        <v>606</v>
      </c>
      <c r="K16" s="97"/>
      <c r="L16" s="97">
        <v>20125200</v>
      </c>
      <c r="M16" s="97">
        <v>26951936</v>
      </c>
      <c r="N16" s="90"/>
      <c r="O16" s="344" t="s">
        <v>612</v>
      </c>
    </row>
    <row r="17" spans="1:15" ht="51">
      <c r="A17" s="85"/>
      <c r="B17" s="86"/>
      <c r="C17" s="86"/>
      <c r="D17" s="117" t="s">
        <v>811</v>
      </c>
      <c r="E17" s="118">
        <f>SUM(E14:E16)</f>
        <v>49389204</v>
      </c>
      <c r="F17" s="118">
        <f>SUM(F14:F16)</f>
        <v>742116</v>
      </c>
      <c r="G17" s="118">
        <f>SUM(G14:G16)</f>
        <v>60000</v>
      </c>
      <c r="H17" s="118"/>
      <c r="I17" s="118">
        <f>SUM(I14:I16)</f>
        <v>60000</v>
      </c>
      <c r="J17" s="144" t="s">
        <v>606</v>
      </c>
      <c r="K17" s="118"/>
      <c r="L17" s="118">
        <f>SUM(L14:L16)</f>
        <v>21635152</v>
      </c>
      <c r="M17" s="118">
        <f>SUM(M14:M16)</f>
        <v>26951936</v>
      </c>
      <c r="N17" s="92"/>
      <c r="O17" s="92"/>
    </row>
    <row r="18" spans="1:15" ht="51">
      <c r="A18" s="22" t="s">
        <v>516</v>
      </c>
      <c r="B18" s="81">
        <v>750</v>
      </c>
      <c r="C18" s="81">
        <v>75023</v>
      </c>
      <c r="D18" s="140" t="s">
        <v>895</v>
      </c>
      <c r="E18" s="119">
        <f>G18+L18+M18+F18</f>
        <v>6773120</v>
      </c>
      <c r="F18" s="119">
        <v>10330</v>
      </c>
      <c r="G18" s="119">
        <v>40000</v>
      </c>
      <c r="H18" s="119"/>
      <c r="I18" s="119">
        <v>40000</v>
      </c>
      <c r="J18" s="143" t="s">
        <v>606</v>
      </c>
      <c r="K18" s="105"/>
      <c r="L18" s="97">
        <v>4000000</v>
      </c>
      <c r="M18" s="119">
        <v>2722790</v>
      </c>
      <c r="N18" s="108"/>
      <c r="O18" s="344" t="s">
        <v>612</v>
      </c>
    </row>
    <row r="19" spans="1:15" ht="51">
      <c r="A19" s="85"/>
      <c r="B19" s="106"/>
      <c r="C19" s="106"/>
      <c r="D19" s="117" t="s">
        <v>835</v>
      </c>
      <c r="E19" s="118">
        <f>SUM(E18:E18)</f>
        <v>6773120</v>
      </c>
      <c r="F19" s="118">
        <f>SUM(F18:F18)</f>
        <v>10330</v>
      </c>
      <c r="G19" s="118">
        <f>SUM(G18:G18)</f>
        <v>40000</v>
      </c>
      <c r="H19" s="118"/>
      <c r="I19" s="118">
        <f>SUM(I18:I18)</f>
        <v>40000</v>
      </c>
      <c r="J19" s="144" t="s">
        <v>606</v>
      </c>
      <c r="K19" s="120"/>
      <c r="L19" s="118">
        <f>SUM(L18:L18)</f>
        <v>4000000</v>
      </c>
      <c r="M19" s="118">
        <f>SUM(M18:M18)</f>
        <v>2722790</v>
      </c>
      <c r="N19" s="121"/>
      <c r="O19" s="107"/>
    </row>
    <row r="20" spans="1:15" ht="56.25">
      <c r="A20" s="22" t="s">
        <v>516</v>
      </c>
      <c r="B20" s="145">
        <v>801</v>
      </c>
      <c r="C20" s="145">
        <v>80101</v>
      </c>
      <c r="D20" s="140" t="s">
        <v>896</v>
      </c>
      <c r="E20" s="119">
        <f>G20+L20+M20+F20</f>
        <v>510000</v>
      </c>
      <c r="F20" s="337">
        <v>2440</v>
      </c>
      <c r="G20" s="119">
        <v>507560</v>
      </c>
      <c r="H20" s="119"/>
      <c r="I20" s="119">
        <v>329060</v>
      </c>
      <c r="J20" s="146" t="s">
        <v>294</v>
      </c>
      <c r="K20" s="105"/>
      <c r="L20" s="103"/>
      <c r="M20" s="105"/>
      <c r="N20" s="17"/>
      <c r="O20" s="344" t="s">
        <v>612</v>
      </c>
    </row>
    <row r="21" spans="1:15" ht="51">
      <c r="A21" s="22" t="s">
        <v>523</v>
      </c>
      <c r="B21" s="145">
        <v>801</v>
      </c>
      <c r="C21" s="145">
        <v>80104</v>
      </c>
      <c r="D21" s="140" t="s">
        <v>897</v>
      </c>
      <c r="E21" s="119">
        <f>G21+L21+M21+F21</f>
        <v>440000</v>
      </c>
      <c r="F21" s="337">
        <v>2440</v>
      </c>
      <c r="G21" s="119">
        <v>437560</v>
      </c>
      <c r="H21" s="119"/>
      <c r="I21" s="119">
        <v>283560</v>
      </c>
      <c r="J21" s="146" t="s">
        <v>295</v>
      </c>
      <c r="K21" s="105"/>
      <c r="L21" s="103"/>
      <c r="M21" s="105"/>
      <c r="N21" s="17"/>
      <c r="O21" s="344" t="s">
        <v>612</v>
      </c>
    </row>
    <row r="22" spans="1:15" ht="51">
      <c r="A22" s="85"/>
      <c r="B22" s="86"/>
      <c r="C22" s="86"/>
      <c r="D22" s="117" t="s">
        <v>836</v>
      </c>
      <c r="E22" s="118">
        <f>SUM(E20:E21)</f>
        <v>950000</v>
      </c>
      <c r="F22" s="118">
        <f>SUM(F20:F21)</f>
        <v>4880</v>
      </c>
      <c r="G22" s="118">
        <f>SUM(G20:G21)</f>
        <v>945120</v>
      </c>
      <c r="H22" s="118"/>
      <c r="I22" s="118">
        <f>SUM(I20:I21)</f>
        <v>612620</v>
      </c>
      <c r="J22" s="144" t="s">
        <v>296</v>
      </c>
      <c r="K22" s="118"/>
      <c r="L22" s="118"/>
      <c r="M22" s="118"/>
      <c r="N22" s="92"/>
      <c r="O22" s="92"/>
    </row>
    <row r="23" spans="1:15" ht="112.5">
      <c r="A23" s="87" t="s">
        <v>516</v>
      </c>
      <c r="B23" s="88">
        <v>900</v>
      </c>
      <c r="C23" s="88">
        <v>90015</v>
      </c>
      <c r="D23" s="147" t="s">
        <v>898</v>
      </c>
      <c r="E23" s="148">
        <f>G23+L23+M23+F23</f>
        <v>34587</v>
      </c>
      <c r="F23" s="149">
        <v>2587</v>
      </c>
      <c r="G23" s="149">
        <v>32000</v>
      </c>
      <c r="H23" s="149"/>
      <c r="I23" s="227">
        <v>32000</v>
      </c>
      <c r="J23" s="146" t="s">
        <v>606</v>
      </c>
      <c r="K23" s="150"/>
      <c r="L23" s="150"/>
      <c r="M23" s="150"/>
      <c r="N23" s="93"/>
      <c r="O23" s="344" t="s">
        <v>612</v>
      </c>
    </row>
    <row r="24" spans="1:15" ht="90">
      <c r="A24" s="87" t="s">
        <v>517</v>
      </c>
      <c r="B24" s="88">
        <v>900</v>
      </c>
      <c r="C24" s="88">
        <v>90015</v>
      </c>
      <c r="D24" s="147" t="s">
        <v>899</v>
      </c>
      <c r="E24" s="149">
        <f>G24+L24+M24+F24</f>
        <v>33000</v>
      </c>
      <c r="F24" s="149"/>
      <c r="G24" s="149">
        <v>13000</v>
      </c>
      <c r="H24" s="149"/>
      <c r="I24" s="227">
        <v>13000</v>
      </c>
      <c r="J24" s="146" t="s">
        <v>606</v>
      </c>
      <c r="K24" s="150"/>
      <c r="L24" s="227">
        <v>20000</v>
      </c>
      <c r="M24" s="150"/>
      <c r="N24" s="93"/>
      <c r="O24" s="344" t="s">
        <v>612</v>
      </c>
    </row>
    <row r="25" spans="1:15" ht="114.75" customHeight="1">
      <c r="A25" s="87" t="s">
        <v>518</v>
      </c>
      <c r="B25" s="88">
        <v>900</v>
      </c>
      <c r="C25" s="88">
        <v>90015</v>
      </c>
      <c r="D25" s="147" t="s">
        <v>902</v>
      </c>
      <c r="E25" s="149">
        <f>G25+L25+M25+F25</f>
        <v>182000</v>
      </c>
      <c r="F25" s="149"/>
      <c r="G25" s="149">
        <v>62000</v>
      </c>
      <c r="H25" s="149"/>
      <c r="I25" s="227">
        <v>62000</v>
      </c>
      <c r="J25" s="146" t="s">
        <v>606</v>
      </c>
      <c r="K25" s="150"/>
      <c r="L25" s="227">
        <v>60000</v>
      </c>
      <c r="M25" s="227">
        <v>60000</v>
      </c>
      <c r="N25" s="93"/>
      <c r="O25" s="344" t="s">
        <v>612</v>
      </c>
    </row>
    <row r="26" spans="1:15" ht="84" customHeight="1">
      <c r="A26" s="87" t="s">
        <v>505</v>
      </c>
      <c r="B26" s="88">
        <v>900</v>
      </c>
      <c r="C26" s="88">
        <v>90015</v>
      </c>
      <c r="D26" s="147" t="s">
        <v>909</v>
      </c>
      <c r="E26" s="149">
        <f>G26+L26+M26+F26</f>
        <v>30753</v>
      </c>
      <c r="F26" s="149">
        <v>4753</v>
      </c>
      <c r="G26" s="149">
        <v>12000</v>
      </c>
      <c r="H26" s="149"/>
      <c r="I26" s="227">
        <v>12000</v>
      </c>
      <c r="J26" s="146" t="s">
        <v>606</v>
      </c>
      <c r="K26" s="150"/>
      <c r="L26" s="227">
        <v>14000</v>
      </c>
      <c r="M26" s="150"/>
      <c r="N26" s="93"/>
      <c r="O26" s="354" t="s">
        <v>612</v>
      </c>
    </row>
    <row r="27" spans="1:15" ht="98.25" customHeight="1">
      <c r="A27" s="87">
        <v>5</v>
      </c>
      <c r="B27" s="88">
        <v>900</v>
      </c>
      <c r="C27" s="88">
        <v>90015</v>
      </c>
      <c r="D27" s="147" t="s">
        <v>900</v>
      </c>
      <c r="E27" s="149">
        <f>G27+L27+M27+F27</f>
        <v>12753</v>
      </c>
      <c r="F27" s="149">
        <v>4753</v>
      </c>
      <c r="G27" s="149">
        <v>8000</v>
      </c>
      <c r="H27" s="149"/>
      <c r="I27" s="227">
        <v>8000</v>
      </c>
      <c r="J27" s="146" t="s">
        <v>606</v>
      </c>
      <c r="K27" s="150"/>
      <c r="L27" s="150"/>
      <c r="M27" s="150"/>
      <c r="N27" s="93"/>
      <c r="O27" s="344" t="s">
        <v>612</v>
      </c>
    </row>
    <row r="28" spans="1:15" ht="58.5" customHeight="1">
      <c r="A28" s="87">
        <v>6</v>
      </c>
      <c r="B28" s="88">
        <v>900</v>
      </c>
      <c r="C28" s="88">
        <v>90095</v>
      </c>
      <c r="D28" s="147" t="s">
        <v>901</v>
      </c>
      <c r="E28" s="149">
        <v>10051</v>
      </c>
      <c r="F28" s="149">
        <v>51</v>
      </c>
      <c r="G28" s="149">
        <v>10000</v>
      </c>
      <c r="H28" s="149"/>
      <c r="I28" s="227">
        <v>10000</v>
      </c>
      <c r="J28" s="146" t="s">
        <v>606</v>
      </c>
      <c r="K28" s="150"/>
      <c r="L28" s="150"/>
      <c r="M28" s="150"/>
      <c r="N28" s="93"/>
      <c r="O28" s="344" t="s">
        <v>612</v>
      </c>
    </row>
    <row r="29" spans="1:15" ht="101.25">
      <c r="A29" s="22" t="s">
        <v>518</v>
      </c>
      <c r="B29" s="81">
        <v>900</v>
      </c>
      <c r="C29" s="81">
        <v>90095</v>
      </c>
      <c r="D29" s="82" t="s">
        <v>903</v>
      </c>
      <c r="E29" s="101">
        <f aca="true" t="shared" si="0" ref="E29:E35">F29+G29+L29+M29</f>
        <v>2924628</v>
      </c>
      <c r="F29" s="101">
        <v>1710391</v>
      </c>
      <c r="G29" s="101">
        <v>1214237</v>
      </c>
      <c r="H29" s="119"/>
      <c r="I29" s="105">
        <v>258808</v>
      </c>
      <c r="J29" s="143" t="s">
        <v>392</v>
      </c>
      <c r="K29" s="97"/>
      <c r="L29" s="97"/>
      <c r="M29" s="97"/>
      <c r="N29" s="90"/>
      <c r="O29" s="344" t="s">
        <v>612</v>
      </c>
    </row>
    <row r="30" spans="1:15" ht="135">
      <c r="A30" s="22" t="s">
        <v>505</v>
      </c>
      <c r="B30" s="81">
        <v>900</v>
      </c>
      <c r="C30" s="81">
        <v>90095</v>
      </c>
      <c r="D30" s="82" t="s">
        <v>904</v>
      </c>
      <c r="E30" s="101">
        <f>F30+G30+L30+M30+N30</f>
        <v>38603082</v>
      </c>
      <c r="F30" s="101">
        <v>209496</v>
      </c>
      <c r="G30" s="97">
        <v>55764</v>
      </c>
      <c r="H30" s="97"/>
      <c r="I30" s="97">
        <v>55764</v>
      </c>
      <c r="J30" s="143" t="s">
        <v>606</v>
      </c>
      <c r="K30" s="97"/>
      <c r="L30" s="97">
        <v>8337822</v>
      </c>
      <c r="M30" s="97">
        <v>15000000</v>
      </c>
      <c r="N30" s="90">
        <v>15000000</v>
      </c>
      <c r="O30" s="354" t="s">
        <v>612</v>
      </c>
    </row>
    <row r="31" spans="1:15" ht="90">
      <c r="A31" s="87" t="s">
        <v>523</v>
      </c>
      <c r="B31" s="88">
        <v>900</v>
      </c>
      <c r="C31" s="88">
        <v>90095</v>
      </c>
      <c r="D31" s="89" t="s">
        <v>905</v>
      </c>
      <c r="E31" s="101">
        <f t="shared" si="0"/>
        <v>3500000</v>
      </c>
      <c r="F31" s="101">
        <v>17080</v>
      </c>
      <c r="G31" s="101">
        <v>1000</v>
      </c>
      <c r="H31" s="101"/>
      <c r="I31" s="101">
        <v>1000</v>
      </c>
      <c r="J31" s="151" t="s">
        <v>606</v>
      </c>
      <c r="K31" s="101"/>
      <c r="L31" s="101">
        <v>2000000</v>
      </c>
      <c r="M31" s="101">
        <v>1481920</v>
      </c>
      <c r="N31" s="93"/>
      <c r="O31" s="344" t="s">
        <v>612</v>
      </c>
    </row>
    <row r="32" spans="1:15" ht="78.75">
      <c r="A32" s="22" t="s">
        <v>526</v>
      </c>
      <c r="B32" s="81">
        <v>900</v>
      </c>
      <c r="C32" s="81">
        <v>90095</v>
      </c>
      <c r="D32" s="140" t="s">
        <v>906</v>
      </c>
      <c r="E32" s="101">
        <f t="shared" si="0"/>
        <v>3482000</v>
      </c>
      <c r="F32" s="119">
        <v>4000</v>
      </c>
      <c r="G32" s="119">
        <v>70000</v>
      </c>
      <c r="H32" s="119"/>
      <c r="I32" s="105">
        <v>70000</v>
      </c>
      <c r="J32" s="143" t="s">
        <v>606</v>
      </c>
      <c r="K32" s="105"/>
      <c r="L32" s="119">
        <v>1908000</v>
      </c>
      <c r="M32" s="119">
        <v>1500000</v>
      </c>
      <c r="N32" s="90"/>
      <c r="O32" s="344" t="s">
        <v>612</v>
      </c>
    </row>
    <row r="33" spans="1:15" ht="67.5">
      <c r="A33" s="22" t="s">
        <v>557</v>
      </c>
      <c r="B33" s="81">
        <v>900</v>
      </c>
      <c r="C33" s="81">
        <v>90095</v>
      </c>
      <c r="D33" s="82" t="s">
        <v>907</v>
      </c>
      <c r="E33" s="101">
        <f t="shared" si="0"/>
        <v>280000</v>
      </c>
      <c r="F33" s="104"/>
      <c r="G33" s="103">
        <v>20000</v>
      </c>
      <c r="H33" s="103"/>
      <c r="I33" s="105">
        <v>20000</v>
      </c>
      <c r="J33" s="146" t="s">
        <v>606</v>
      </c>
      <c r="K33" s="105"/>
      <c r="L33" s="103">
        <v>160000</v>
      </c>
      <c r="M33" s="119">
        <v>100000</v>
      </c>
      <c r="N33" s="17"/>
      <c r="O33" s="344" t="s">
        <v>612</v>
      </c>
    </row>
    <row r="34" spans="1:15" ht="51">
      <c r="A34" s="85"/>
      <c r="B34" s="106"/>
      <c r="C34" s="106"/>
      <c r="D34" s="117" t="s">
        <v>837</v>
      </c>
      <c r="E34" s="118">
        <f>SUM(E23:E33)</f>
        <v>49092854</v>
      </c>
      <c r="F34" s="118">
        <f>SUM(F23:F33)</f>
        <v>1953111</v>
      </c>
      <c r="G34" s="118">
        <f>SUM(G23:G33)</f>
        <v>1498001</v>
      </c>
      <c r="H34" s="118"/>
      <c r="I34" s="118">
        <f>SUM(I23:I33)</f>
        <v>542572</v>
      </c>
      <c r="J34" s="144" t="s">
        <v>394</v>
      </c>
      <c r="K34" s="120"/>
      <c r="L34" s="118">
        <f>SUM(L23:L33)</f>
        <v>12499822</v>
      </c>
      <c r="M34" s="118">
        <f>SUM(M23:M33)</f>
        <v>18141920</v>
      </c>
      <c r="N34" s="118">
        <f>SUM(N23:N33)</f>
        <v>15000000</v>
      </c>
      <c r="O34" s="107"/>
    </row>
    <row r="35" spans="1:15" ht="69" customHeight="1">
      <c r="A35" s="22"/>
      <c r="B35" s="81">
        <v>926</v>
      </c>
      <c r="C35" s="81">
        <v>92605</v>
      </c>
      <c r="D35" s="82" t="s">
        <v>908</v>
      </c>
      <c r="E35" s="101">
        <f t="shared" si="0"/>
        <v>18159940</v>
      </c>
      <c r="F35" s="97">
        <v>159940</v>
      </c>
      <c r="G35" s="119">
        <v>5000</v>
      </c>
      <c r="H35" s="119"/>
      <c r="I35" s="119">
        <v>5000</v>
      </c>
      <c r="J35" s="143" t="s">
        <v>606</v>
      </c>
      <c r="K35" s="105"/>
      <c r="L35" s="97">
        <v>9000000</v>
      </c>
      <c r="M35" s="119">
        <v>8995000</v>
      </c>
      <c r="N35" s="108" t="s">
        <v>821</v>
      </c>
      <c r="O35" s="344" t="s">
        <v>612</v>
      </c>
    </row>
    <row r="36" spans="1:15" ht="51">
      <c r="A36" s="85"/>
      <c r="B36" s="106"/>
      <c r="C36" s="106"/>
      <c r="D36" s="117" t="s">
        <v>838</v>
      </c>
      <c r="E36" s="118">
        <f>SUM(E35)</f>
        <v>18159940</v>
      </c>
      <c r="F36" s="335">
        <f>SUM(F35)</f>
        <v>159940</v>
      </c>
      <c r="G36" s="122">
        <f>SUM(G35)</f>
        <v>5000</v>
      </c>
      <c r="H36" s="122"/>
      <c r="I36" s="122">
        <f>SUM(I35)</f>
        <v>5000</v>
      </c>
      <c r="J36" s="144" t="s">
        <v>606</v>
      </c>
      <c r="K36" s="120"/>
      <c r="L36" s="118">
        <f>SUM(L35)</f>
        <v>9000000</v>
      </c>
      <c r="M36" s="336">
        <f>SUM(M35)</f>
        <v>8995000</v>
      </c>
      <c r="N36" s="107"/>
      <c r="O36" s="107"/>
    </row>
    <row r="37" spans="1:15" s="347" customFormat="1" ht="51">
      <c r="A37" s="373" t="s">
        <v>695</v>
      </c>
      <c r="B37" s="373"/>
      <c r="C37" s="373"/>
      <c r="D37" s="373"/>
      <c r="E37" s="126">
        <f>E13+E17+E19+E22+E34+E36</f>
        <v>125849569</v>
      </c>
      <c r="F37" s="126">
        <f>F13+F17+F19+F22+F34+F36</f>
        <v>2969440</v>
      </c>
      <c r="G37" s="126">
        <f>G13+G17+G19+G22+G34+G36</f>
        <v>3754121</v>
      </c>
      <c r="H37" s="126">
        <f>H13+H17+H19+H22+H34+H36</f>
        <v>327754</v>
      </c>
      <c r="I37" s="126">
        <f>I13+I17+I19+I22+I34+I36</f>
        <v>1282688</v>
      </c>
      <c r="J37" s="345" t="s">
        <v>996</v>
      </c>
      <c r="K37" s="346"/>
      <c r="L37" s="126">
        <f>L13+L17+L19+L22+L34+L36</f>
        <v>47314362</v>
      </c>
      <c r="M37" s="126">
        <f>M13+M17+M19+M22+M34+M36</f>
        <v>56811646</v>
      </c>
      <c r="N37" s="126">
        <f>N13+N17+N19+N22+N34+N36</f>
        <v>15000000</v>
      </c>
      <c r="O37" s="73"/>
    </row>
    <row r="39" ht="12.75">
      <c r="A39" s="1" t="s">
        <v>620</v>
      </c>
    </row>
    <row r="40" ht="12.75">
      <c r="A40" s="1" t="s">
        <v>607</v>
      </c>
    </row>
    <row r="41" ht="12.75">
      <c r="A41" s="1" t="s">
        <v>608</v>
      </c>
    </row>
    <row r="42" ht="12.75">
      <c r="A42" s="1" t="s">
        <v>297</v>
      </c>
    </row>
    <row r="43" ht="12.75">
      <c r="A43" s="1" t="s">
        <v>393</v>
      </c>
    </row>
  </sheetData>
  <sheetProtection/>
  <mergeCells count="19">
    <mergeCell ref="G3:N3"/>
    <mergeCell ref="L4:L7"/>
    <mergeCell ref="A37:D37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118110236220472" right="0.3937007874015748" top="1.2598425196850394" bottom="0.7874015748031497" header="0.5118110236220472" footer="0.5118110236220472"/>
  <pageSetup horizontalDpi="600" verticalDpi="600" orientation="landscape" paperSize="9" scale="85" r:id="rId1"/>
  <headerFooter alignWithMargins="0">
    <oddHeader>&amp;R&amp;9Załącznik nr &amp;A
do uchwały Rady Miejskiej nr .......... 
z dnia ...................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8">
      <selection activeCell="G31" sqref="G3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6" width="12.00390625" style="1" customWidth="1"/>
    <col min="7" max="7" width="13.253906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388" t="s">
        <v>767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10" ht="10.5" customHeight="1">
      <c r="A2" s="11"/>
      <c r="B2" s="11"/>
      <c r="C2" s="11"/>
      <c r="D2" s="11"/>
      <c r="E2" s="11"/>
      <c r="F2" s="11"/>
      <c r="G2" s="11"/>
      <c r="H2" s="11"/>
      <c r="I2" s="11"/>
      <c r="J2" s="8" t="s">
        <v>549</v>
      </c>
    </row>
    <row r="3" spans="1:10" s="47" customFormat="1" ht="19.5" customHeight="1">
      <c r="A3" s="374" t="s">
        <v>598</v>
      </c>
      <c r="B3" s="374" t="s">
        <v>506</v>
      </c>
      <c r="C3" s="374" t="s">
        <v>548</v>
      </c>
      <c r="D3" s="375" t="s">
        <v>809</v>
      </c>
      <c r="E3" s="375" t="s">
        <v>627</v>
      </c>
      <c r="F3" s="375"/>
      <c r="G3" s="375"/>
      <c r="H3" s="375"/>
      <c r="I3" s="375"/>
      <c r="J3" s="375" t="s">
        <v>605</v>
      </c>
    </row>
    <row r="4" spans="1:10" s="47" customFormat="1" ht="19.5" customHeight="1">
      <c r="A4" s="374"/>
      <c r="B4" s="374"/>
      <c r="C4" s="374"/>
      <c r="D4" s="375"/>
      <c r="E4" s="375" t="s">
        <v>766</v>
      </c>
      <c r="F4" s="375" t="s">
        <v>844</v>
      </c>
      <c r="G4" s="375"/>
      <c r="H4" s="375"/>
      <c r="I4" s="375"/>
      <c r="J4" s="375"/>
    </row>
    <row r="5" spans="1:10" s="47" customFormat="1" ht="29.25" customHeight="1">
      <c r="A5" s="374"/>
      <c r="B5" s="374"/>
      <c r="C5" s="374"/>
      <c r="D5" s="375"/>
      <c r="E5" s="375"/>
      <c r="F5" s="375" t="s">
        <v>713</v>
      </c>
      <c r="G5" s="375" t="s">
        <v>688</v>
      </c>
      <c r="H5" s="375" t="s">
        <v>715</v>
      </c>
      <c r="I5" s="375" t="s">
        <v>689</v>
      </c>
      <c r="J5" s="375"/>
    </row>
    <row r="6" spans="1:10" s="47" customFormat="1" ht="19.5" customHeight="1">
      <c r="A6" s="374"/>
      <c r="B6" s="374"/>
      <c r="C6" s="374"/>
      <c r="D6" s="375"/>
      <c r="E6" s="375"/>
      <c r="F6" s="375"/>
      <c r="G6" s="375"/>
      <c r="H6" s="375"/>
      <c r="I6" s="375"/>
      <c r="J6" s="375"/>
    </row>
    <row r="7" spans="1:10" s="47" customFormat="1" ht="12.75">
      <c r="A7" s="374"/>
      <c r="B7" s="374"/>
      <c r="C7" s="374"/>
      <c r="D7" s="375"/>
      <c r="E7" s="375"/>
      <c r="F7" s="375"/>
      <c r="G7" s="375"/>
      <c r="H7" s="375"/>
      <c r="I7" s="375"/>
      <c r="J7" s="375"/>
    </row>
    <row r="8" spans="1:10" ht="12.7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96" customHeight="1">
      <c r="A9" s="32" t="s">
        <v>516</v>
      </c>
      <c r="B9" s="114" t="s">
        <v>829</v>
      </c>
      <c r="C9" s="114" t="s">
        <v>828</v>
      </c>
      <c r="D9" s="112" t="s">
        <v>839</v>
      </c>
      <c r="E9" s="113">
        <f>SUM(F9:I9)</f>
        <v>50000</v>
      </c>
      <c r="F9" s="113">
        <v>50000</v>
      </c>
      <c r="G9" s="113"/>
      <c r="H9" s="48" t="s">
        <v>822</v>
      </c>
      <c r="I9" s="109"/>
      <c r="J9" s="111" t="s">
        <v>840</v>
      </c>
    </row>
    <row r="10" spans="1:10" ht="12.75">
      <c r="A10" s="22"/>
      <c r="B10" s="103"/>
      <c r="C10" s="132"/>
      <c r="D10" s="133" t="s">
        <v>841</v>
      </c>
      <c r="E10" s="116">
        <f>SUM(F9:I9)</f>
        <v>50000</v>
      </c>
      <c r="F10" s="116">
        <f>SUM(F9)</f>
        <v>50000</v>
      </c>
      <c r="G10" s="116"/>
      <c r="H10" s="134"/>
      <c r="I10" s="134"/>
      <c r="J10" s="135"/>
    </row>
    <row r="11" spans="1:10" ht="109.5" customHeight="1">
      <c r="A11" s="22">
        <v>1</v>
      </c>
      <c r="B11" s="103">
        <v>750</v>
      </c>
      <c r="C11" s="132">
        <v>75023</v>
      </c>
      <c r="D11" s="136" t="s">
        <v>768</v>
      </c>
      <c r="E11" s="137">
        <v>140000</v>
      </c>
      <c r="F11" s="137">
        <v>140000</v>
      </c>
      <c r="G11" s="137"/>
      <c r="H11" s="115" t="s">
        <v>822</v>
      </c>
      <c r="I11" s="134"/>
      <c r="J11" s="135" t="s">
        <v>840</v>
      </c>
    </row>
    <row r="12" spans="1:10" ht="90">
      <c r="A12" s="22">
        <v>2</v>
      </c>
      <c r="B12" s="103">
        <v>750</v>
      </c>
      <c r="C12" s="132">
        <v>75023</v>
      </c>
      <c r="D12" s="136" t="s">
        <v>769</v>
      </c>
      <c r="E12" s="137">
        <v>70000</v>
      </c>
      <c r="F12" s="137">
        <v>70000</v>
      </c>
      <c r="G12" s="137"/>
      <c r="H12" s="115" t="s">
        <v>822</v>
      </c>
      <c r="I12" s="134"/>
      <c r="J12" s="135" t="s">
        <v>840</v>
      </c>
    </row>
    <row r="13" spans="1:10" ht="102" customHeight="1">
      <c r="A13" s="22">
        <v>3</v>
      </c>
      <c r="B13" s="103">
        <v>750</v>
      </c>
      <c r="C13" s="132">
        <v>75023</v>
      </c>
      <c r="D13" s="136" t="s">
        <v>770</v>
      </c>
      <c r="E13" s="137">
        <v>34000</v>
      </c>
      <c r="F13" s="137">
        <v>34000</v>
      </c>
      <c r="G13" s="137"/>
      <c r="H13" s="115" t="s">
        <v>822</v>
      </c>
      <c r="I13" s="134"/>
      <c r="J13" s="135" t="s">
        <v>840</v>
      </c>
    </row>
    <row r="14" spans="1:10" ht="56.25" customHeight="1">
      <c r="A14" s="22">
        <v>4</v>
      </c>
      <c r="B14" s="103">
        <v>750</v>
      </c>
      <c r="C14" s="132">
        <v>75023</v>
      </c>
      <c r="D14" s="136" t="s">
        <v>771</v>
      </c>
      <c r="E14" s="137">
        <f>SUM(F14:I14)</f>
        <v>14500</v>
      </c>
      <c r="F14" s="137">
        <v>14500</v>
      </c>
      <c r="G14" s="137"/>
      <c r="H14" s="115" t="s">
        <v>822</v>
      </c>
      <c r="I14" s="134"/>
      <c r="J14" s="135" t="s">
        <v>840</v>
      </c>
    </row>
    <row r="15" spans="1:10" ht="60.75" customHeight="1">
      <c r="A15" s="22">
        <v>5</v>
      </c>
      <c r="B15" s="103">
        <v>750</v>
      </c>
      <c r="C15" s="132">
        <v>75023</v>
      </c>
      <c r="D15" s="136" t="s">
        <v>772</v>
      </c>
      <c r="E15" s="137">
        <v>5000</v>
      </c>
      <c r="F15" s="137">
        <v>5000</v>
      </c>
      <c r="G15" s="137"/>
      <c r="H15" s="115" t="s">
        <v>822</v>
      </c>
      <c r="I15" s="134"/>
      <c r="J15" s="135" t="s">
        <v>840</v>
      </c>
    </row>
    <row r="16" spans="1:10" ht="60.75" customHeight="1">
      <c r="A16" s="22">
        <v>6</v>
      </c>
      <c r="B16" s="103">
        <v>750</v>
      </c>
      <c r="C16" s="132">
        <v>75023</v>
      </c>
      <c r="D16" s="136" t="s">
        <v>773</v>
      </c>
      <c r="E16" s="137">
        <v>24000</v>
      </c>
      <c r="F16" s="137">
        <v>24000</v>
      </c>
      <c r="G16" s="137"/>
      <c r="H16" s="115" t="s">
        <v>822</v>
      </c>
      <c r="I16" s="134"/>
      <c r="J16" s="135" t="s">
        <v>840</v>
      </c>
    </row>
    <row r="17" spans="1:10" ht="60.75" customHeight="1">
      <c r="A17" s="22">
        <v>7</v>
      </c>
      <c r="B17" s="103">
        <v>750</v>
      </c>
      <c r="C17" s="132">
        <v>75023</v>
      </c>
      <c r="D17" s="136" t="s">
        <v>774</v>
      </c>
      <c r="E17" s="137">
        <v>35000</v>
      </c>
      <c r="F17" s="137">
        <v>35000</v>
      </c>
      <c r="G17" s="137"/>
      <c r="H17" s="115" t="s">
        <v>822</v>
      </c>
      <c r="I17" s="134"/>
      <c r="J17" s="135" t="s">
        <v>840</v>
      </c>
    </row>
    <row r="18" spans="1:10" ht="60.75" customHeight="1">
      <c r="A18" s="22">
        <v>8</v>
      </c>
      <c r="B18" s="103">
        <v>750</v>
      </c>
      <c r="C18" s="132">
        <v>75023</v>
      </c>
      <c r="D18" s="136" t="s">
        <v>775</v>
      </c>
      <c r="E18" s="137">
        <v>61000</v>
      </c>
      <c r="F18" s="137">
        <v>61000</v>
      </c>
      <c r="G18" s="137"/>
      <c r="H18" s="115" t="s">
        <v>822</v>
      </c>
      <c r="I18" s="134"/>
      <c r="J18" s="135" t="s">
        <v>840</v>
      </c>
    </row>
    <row r="19" spans="1:10" ht="12.75">
      <c r="A19" s="22"/>
      <c r="B19" s="103"/>
      <c r="C19" s="132"/>
      <c r="D19" s="133" t="s">
        <v>842</v>
      </c>
      <c r="E19" s="116">
        <f>SUM(E11:E18)</f>
        <v>383500</v>
      </c>
      <c r="F19" s="116">
        <f>SUM(F11:F18)</f>
        <v>383500</v>
      </c>
      <c r="G19" s="116"/>
      <c r="H19" s="134"/>
      <c r="I19" s="134"/>
      <c r="J19" s="135"/>
    </row>
    <row r="20" spans="1:10" ht="60.75" customHeight="1">
      <c r="A20" s="22">
        <v>1</v>
      </c>
      <c r="B20" s="103">
        <v>754</v>
      </c>
      <c r="C20" s="132">
        <v>75412</v>
      </c>
      <c r="D20" s="136" t="s">
        <v>776</v>
      </c>
      <c r="E20" s="137">
        <v>8000</v>
      </c>
      <c r="F20" s="137">
        <v>8000</v>
      </c>
      <c r="G20" s="137"/>
      <c r="H20" s="115" t="s">
        <v>822</v>
      </c>
      <c r="I20" s="134"/>
      <c r="J20" s="135" t="s">
        <v>840</v>
      </c>
    </row>
    <row r="21" spans="1:10" ht="73.5" customHeight="1">
      <c r="A21" s="22">
        <v>2</v>
      </c>
      <c r="B21" s="103">
        <v>754</v>
      </c>
      <c r="C21" s="132">
        <v>75412</v>
      </c>
      <c r="D21" s="136" t="s">
        <v>798</v>
      </c>
      <c r="E21" s="137">
        <v>13000</v>
      </c>
      <c r="F21" s="137">
        <v>13000</v>
      </c>
      <c r="G21" s="137"/>
      <c r="H21" s="115" t="s">
        <v>822</v>
      </c>
      <c r="I21" s="134"/>
      <c r="J21" s="135" t="s">
        <v>840</v>
      </c>
    </row>
    <row r="22" spans="1:10" ht="12.75">
      <c r="A22" s="22"/>
      <c r="B22" s="103"/>
      <c r="C22" s="132"/>
      <c r="D22" s="133" t="s">
        <v>777</v>
      </c>
      <c r="E22" s="116">
        <f>SUM(E20:E21)</f>
        <v>21000</v>
      </c>
      <c r="F22" s="116">
        <f>SUM(F20:F21)</f>
        <v>21000</v>
      </c>
      <c r="G22" s="116"/>
      <c r="H22" s="134"/>
      <c r="I22" s="134"/>
      <c r="J22" s="135"/>
    </row>
    <row r="23" spans="1:10" ht="52.5" customHeight="1">
      <c r="A23" s="22">
        <v>1</v>
      </c>
      <c r="B23" s="103">
        <v>801</v>
      </c>
      <c r="C23" s="132">
        <v>80101</v>
      </c>
      <c r="D23" s="136" t="s">
        <v>778</v>
      </c>
      <c r="E23" s="137">
        <v>9000</v>
      </c>
      <c r="F23" s="137">
        <v>9000</v>
      </c>
      <c r="G23" s="137"/>
      <c r="H23" s="115" t="s">
        <v>822</v>
      </c>
      <c r="I23" s="134"/>
      <c r="J23" s="135" t="s">
        <v>840</v>
      </c>
    </row>
    <row r="24" spans="1:10" ht="52.5" customHeight="1">
      <c r="A24" s="22">
        <v>2</v>
      </c>
      <c r="B24" s="103">
        <v>801</v>
      </c>
      <c r="C24" s="132">
        <v>80104</v>
      </c>
      <c r="D24" s="136" t="s">
        <v>779</v>
      </c>
      <c r="E24" s="137">
        <v>25000</v>
      </c>
      <c r="F24" s="137">
        <v>25000</v>
      </c>
      <c r="G24" s="137"/>
      <c r="H24" s="115"/>
      <c r="I24" s="134"/>
      <c r="J24" s="135" t="s">
        <v>840</v>
      </c>
    </row>
    <row r="25" spans="1:10" ht="12.75">
      <c r="A25" s="22"/>
      <c r="B25" s="103"/>
      <c r="C25" s="132"/>
      <c r="D25" s="133" t="s">
        <v>337</v>
      </c>
      <c r="E25" s="116">
        <f>SUM(E23:E24)</f>
        <v>34000</v>
      </c>
      <c r="F25" s="116">
        <f>SUM(F23:F24)</f>
        <v>34000</v>
      </c>
      <c r="G25" s="116"/>
      <c r="H25" s="134"/>
      <c r="I25" s="134"/>
      <c r="J25" s="135"/>
    </row>
    <row r="26" spans="1:10" ht="49.5" customHeight="1">
      <c r="A26" s="22">
        <v>1</v>
      </c>
      <c r="B26" s="103">
        <v>900</v>
      </c>
      <c r="C26" s="132">
        <v>90015</v>
      </c>
      <c r="D26" s="138" t="s">
        <v>780</v>
      </c>
      <c r="E26" s="139">
        <v>9500</v>
      </c>
      <c r="F26" s="139">
        <v>9500</v>
      </c>
      <c r="G26" s="139"/>
      <c r="H26" s="115" t="s">
        <v>822</v>
      </c>
      <c r="I26" s="134"/>
      <c r="J26" s="135" t="s">
        <v>840</v>
      </c>
    </row>
    <row r="27" spans="1:10" ht="73.5" customHeight="1">
      <c r="A27" s="22">
        <v>2</v>
      </c>
      <c r="B27" s="103">
        <v>900</v>
      </c>
      <c r="C27" s="132">
        <v>90015</v>
      </c>
      <c r="D27" s="138" t="s">
        <v>781</v>
      </c>
      <c r="E27" s="139">
        <v>16000</v>
      </c>
      <c r="F27" s="139">
        <v>16000</v>
      </c>
      <c r="G27" s="139"/>
      <c r="H27" s="115" t="s">
        <v>822</v>
      </c>
      <c r="I27" s="134"/>
      <c r="J27" s="135" t="s">
        <v>840</v>
      </c>
    </row>
    <row r="28" spans="1:10" ht="89.25" customHeight="1">
      <c r="A28" s="22">
        <v>3</v>
      </c>
      <c r="B28" s="103">
        <v>900</v>
      </c>
      <c r="C28" s="132">
        <v>90095</v>
      </c>
      <c r="D28" s="138" t="s">
        <v>799</v>
      </c>
      <c r="E28" s="139">
        <v>570000</v>
      </c>
      <c r="F28" s="139">
        <v>142500</v>
      </c>
      <c r="G28" s="137"/>
      <c r="H28" s="115" t="s">
        <v>572</v>
      </c>
      <c r="I28" s="134"/>
      <c r="J28" s="135" t="s">
        <v>840</v>
      </c>
    </row>
    <row r="29" spans="1:10" ht="117" customHeight="1">
      <c r="A29" s="22">
        <v>4</v>
      </c>
      <c r="B29" s="103">
        <v>900</v>
      </c>
      <c r="C29" s="132">
        <v>90095</v>
      </c>
      <c r="D29" s="138" t="s">
        <v>800</v>
      </c>
      <c r="E29" s="139">
        <v>575000</v>
      </c>
      <c r="F29" s="139">
        <v>143750</v>
      </c>
      <c r="G29" s="137"/>
      <c r="H29" s="115" t="s">
        <v>573</v>
      </c>
      <c r="I29" s="134"/>
      <c r="J29" s="135" t="s">
        <v>840</v>
      </c>
    </row>
    <row r="30" spans="1:10" ht="66" customHeight="1">
      <c r="A30" s="22"/>
      <c r="B30" s="103"/>
      <c r="C30" s="132"/>
      <c r="D30" s="133" t="s">
        <v>843</v>
      </c>
      <c r="E30" s="116">
        <f>SUM(E26:E29)</f>
        <v>1170500</v>
      </c>
      <c r="F30" s="116">
        <f>SUM(F26:F29)</f>
        <v>311750</v>
      </c>
      <c r="G30" s="116"/>
      <c r="H30" s="246" t="s">
        <v>574</v>
      </c>
      <c r="I30" s="134"/>
      <c r="J30" s="135"/>
    </row>
    <row r="31" spans="1:10" ht="73.5" customHeight="1">
      <c r="A31" s="367" t="s">
        <v>695</v>
      </c>
      <c r="B31" s="367"/>
      <c r="C31" s="367"/>
      <c r="D31" s="367"/>
      <c r="E31" s="116">
        <f>E10+E19+E25+E30+E22</f>
        <v>1659000</v>
      </c>
      <c r="F31" s="116">
        <f>F10+F19+F25+F30+F22</f>
        <v>800250</v>
      </c>
      <c r="G31" s="116"/>
      <c r="H31" s="246" t="s">
        <v>574</v>
      </c>
      <c r="I31" s="17"/>
      <c r="J31" s="73"/>
    </row>
    <row r="32" ht="12.75">
      <c r="F32" s="244"/>
    </row>
    <row r="33" spans="1:6" ht="12.75">
      <c r="A33" s="1" t="s">
        <v>620</v>
      </c>
      <c r="F33" s="245"/>
    </row>
    <row r="34" ht="12.75">
      <c r="A34" s="1" t="s">
        <v>607</v>
      </c>
    </row>
    <row r="35" ht="12.75">
      <c r="A35" s="1" t="s">
        <v>608</v>
      </c>
    </row>
    <row r="36" ht="12.75">
      <c r="A36" s="1" t="s">
        <v>138</v>
      </c>
    </row>
    <row r="37" ht="12.75">
      <c r="A37" s="1" t="s">
        <v>619</v>
      </c>
    </row>
  </sheetData>
  <sheetProtection/>
  <mergeCells count="14">
    <mergeCell ref="A31:D31"/>
    <mergeCell ref="G5:G7"/>
    <mergeCell ref="H5:H7"/>
    <mergeCell ref="I5:I7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Rady Miejskiej nr.......
z dnia ............... 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C21" sqref="C21"/>
    </sheetView>
  </sheetViews>
  <sheetFormatPr defaultColWidth="9.00390625" defaultRowHeight="12.75"/>
  <cols>
    <col min="1" max="1" width="4.625" style="312" customWidth="1"/>
    <col min="2" max="2" width="43.25390625" style="312" customWidth="1"/>
    <col min="3" max="3" width="9.875" style="312" customWidth="1"/>
    <col min="4" max="16384" width="9.125" style="312" customWidth="1"/>
  </cols>
  <sheetData>
    <row r="1" s="311" customFormat="1" ht="12">
      <c r="C1" s="311" t="s">
        <v>880</v>
      </c>
    </row>
    <row r="2" s="311" customFormat="1" ht="12">
      <c r="C2" s="311" t="s">
        <v>881</v>
      </c>
    </row>
    <row r="3" s="311" customFormat="1" ht="12">
      <c r="C3" s="311" t="s">
        <v>882</v>
      </c>
    </row>
    <row r="4" s="311" customFormat="1" ht="12">
      <c r="C4" s="311" t="s">
        <v>883</v>
      </c>
    </row>
    <row r="5" ht="15.75">
      <c r="C5" s="313"/>
    </row>
    <row r="7" spans="1:6" ht="25.5" customHeight="1">
      <c r="A7" s="369" t="s">
        <v>884</v>
      </c>
      <c r="B7" s="369"/>
      <c r="C7" s="369"/>
      <c r="D7" s="369"/>
      <c r="E7" s="369"/>
      <c r="F7" s="369"/>
    </row>
    <row r="8" spans="1:6" ht="25.5" customHeight="1">
      <c r="A8" s="314"/>
      <c r="B8" s="314"/>
      <c r="C8" s="314"/>
      <c r="D8" s="314"/>
      <c r="E8" s="314"/>
      <c r="F8" s="314"/>
    </row>
    <row r="9" ht="12.75">
      <c r="F9" s="315" t="s">
        <v>885</v>
      </c>
    </row>
    <row r="10" spans="1:6" ht="35.25" customHeight="1">
      <c r="A10" s="368" t="s">
        <v>886</v>
      </c>
      <c r="B10" s="368" t="s">
        <v>887</v>
      </c>
      <c r="C10" s="368" t="s">
        <v>888</v>
      </c>
      <c r="D10" s="368" t="s">
        <v>889</v>
      </c>
      <c r="E10" s="368"/>
      <c r="F10" s="368"/>
    </row>
    <row r="11" spans="1:6" ht="27.75" customHeight="1">
      <c r="A11" s="368"/>
      <c r="B11" s="368"/>
      <c r="C11" s="368"/>
      <c r="D11" s="316" t="s">
        <v>890</v>
      </c>
      <c r="E11" s="316" t="s">
        <v>891</v>
      </c>
      <c r="F11" s="316" t="s">
        <v>910</v>
      </c>
    </row>
    <row r="12" spans="1:6" ht="12.75">
      <c r="A12" s="317" t="s">
        <v>911</v>
      </c>
      <c r="B12" s="318" t="s">
        <v>912</v>
      </c>
      <c r="C12" s="318">
        <v>0</v>
      </c>
      <c r="D12" s="318">
        <v>0</v>
      </c>
      <c r="E12" s="318">
        <v>0</v>
      </c>
      <c r="F12" s="318">
        <v>0</v>
      </c>
    </row>
    <row r="13" spans="1:6" ht="12.75">
      <c r="A13" s="318"/>
      <c r="B13" s="319" t="s">
        <v>913</v>
      </c>
      <c r="C13" s="318">
        <v>0</v>
      </c>
      <c r="D13" s="318">
        <v>0</v>
      </c>
      <c r="E13" s="318">
        <v>0</v>
      </c>
      <c r="F13" s="318">
        <v>0</v>
      </c>
    </row>
    <row r="14" spans="1:6" ht="12.75">
      <c r="A14" s="318"/>
      <c r="B14" s="319" t="s">
        <v>914</v>
      </c>
      <c r="C14" s="318">
        <v>0</v>
      </c>
      <c r="D14" s="318">
        <v>0</v>
      </c>
      <c r="E14" s="318">
        <v>0</v>
      </c>
      <c r="F14" s="318">
        <v>0</v>
      </c>
    </row>
    <row r="15" spans="1:6" ht="12.75">
      <c r="A15" s="320"/>
      <c r="B15" s="321" t="s">
        <v>915</v>
      </c>
      <c r="C15" s="320">
        <v>0</v>
      </c>
      <c r="D15" s="320">
        <v>0</v>
      </c>
      <c r="E15" s="320">
        <v>0</v>
      </c>
      <c r="F15" s="320">
        <v>0</v>
      </c>
    </row>
    <row r="16" spans="1:6" ht="12.75">
      <c r="A16" s="317" t="s">
        <v>916</v>
      </c>
      <c r="B16" s="318" t="s">
        <v>917</v>
      </c>
      <c r="C16" s="318">
        <v>2286000</v>
      </c>
      <c r="D16" s="318">
        <v>0</v>
      </c>
      <c r="E16" s="318">
        <v>0</v>
      </c>
      <c r="F16" s="318">
        <v>0</v>
      </c>
    </row>
    <row r="17" spans="1:6" ht="12.75">
      <c r="A17" s="318"/>
      <c r="B17" s="319" t="s">
        <v>913</v>
      </c>
      <c r="C17" s="318">
        <v>571500</v>
      </c>
      <c r="D17" s="318">
        <v>0</v>
      </c>
      <c r="E17" s="318">
        <v>0</v>
      </c>
      <c r="F17" s="318">
        <v>0</v>
      </c>
    </row>
    <row r="18" spans="1:6" ht="12.75">
      <c r="A18" s="318"/>
      <c r="B18" s="319" t="s">
        <v>914</v>
      </c>
      <c r="C18" s="318">
        <v>0</v>
      </c>
      <c r="D18" s="318">
        <v>0</v>
      </c>
      <c r="E18" s="318">
        <v>0</v>
      </c>
      <c r="F18" s="318">
        <v>0</v>
      </c>
    </row>
    <row r="19" spans="1:6" ht="12.75">
      <c r="A19" s="320"/>
      <c r="B19" s="321" t="s">
        <v>915</v>
      </c>
      <c r="C19" s="320">
        <v>1714500</v>
      </c>
      <c r="D19" s="320">
        <v>0</v>
      </c>
      <c r="E19" s="320">
        <v>0</v>
      </c>
      <c r="F19" s="320">
        <v>0</v>
      </c>
    </row>
    <row r="20" spans="1:6" s="361" customFormat="1" ht="12.75">
      <c r="A20" s="359"/>
      <c r="B20" s="360" t="s">
        <v>918</v>
      </c>
      <c r="C20" s="360">
        <v>2286000</v>
      </c>
      <c r="D20" s="360">
        <v>0</v>
      </c>
      <c r="E20" s="360">
        <v>0</v>
      </c>
      <c r="F20" s="360">
        <v>0</v>
      </c>
    </row>
    <row r="21" spans="1:6" s="361" customFormat="1" ht="12.75">
      <c r="A21" s="360"/>
      <c r="B21" s="362" t="s">
        <v>913</v>
      </c>
      <c r="C21" s="360">
        <v>571500</v>
      </c>
      <c r="D21" s="360">
        <v>0</v>
      </c>
      <c r="E21" s="360">
        <v>0</v>
      </c>
      <c r="F21" s="360">
        <v>0</v>
      </c>
    </row>
    <row r="22" spans="1:6" s="361" customFormat="1" ht="12.75">
      <c r="A22" s="360"/>
      <c r="B22" s="362" t="s">
        <v>914</v>
      </c>
      <c r="C22" s="360">
        <v>0</v>
      </c>
      <c r="D22" s="360">
        <v>0</v>
      </c>
      <c r="E22" s="360">
        <v>0</v>
      </c>
      <c r="F22" s="360">
        <v>0</v>
      </c>
    </row>
    <row r="23" spans="1:6" s="361" customFormat="1" ht="12.75">
      <c r="A23" s="363"/>
      <c r="B23" s="364" t="s">
        <v>915</v>
      </c>
      <c r="C23" s="363">
        <v>1714500</v>
      </c>
      <c r="D23" s="363">
        <v>0</v>
      </c>
      <c r="E23" s="363">
        <v>0</v>
      </c>
      <c r="F23" s="363">
        <v>0</v>
      </c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4"/>
  <sheetViews>
    <sheetView workbookViewId="0" topLeftCell="A20">
      <selection activeCell="G27" sqref="G27"/>
    </sheetView>
  </sheetViews>
  <sheetFormatPr defaultColWidth="9.00390625" defaultRowHeight="12.75"/>
  <cols>
    <col min="1" max="1" width="4.625" style="312" customWidth="1"/>
    <col min="2" max="2" width="35.375" style="312" customWidth="1"/>
    <col min="3" max="3" width="9.125" style="312" customWidth="1"/>
    <col min="4" max="4" width="10.375" style="312" customWidth="1"/>
    <col min="5" max="6" width="9.125" style="312" customWidth="1"/>
    <col min="7" max="7" width="29.875" style="312" customWidth="1"/>
    <col min="8" max="8" width="9.125" style="312" customWidth="1"/>
    <col min="9" max="10" width="9.875" style="312" customWidth="1"/>
    <col min="11" max="16384" width="9.125" style="312" customWidth="1"/>
  </cols>
  <sheetData>
    <row r="1" s="311" customFormat="1" ht="12"/>
    <row r="3" spans="1:13" ht="12.75">
      <c r="A3" s="369" t="s">
        <v>919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ht="12.75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ht="12.75">
      <c r="M5" s="315" t="s">
        <v>885</v>
      </c>
    </row>
    <row r="6" spans="1:13" ht="48" customHeight="1">
      <c r="A6" s="368" t="s">
        <v>886</v>
      </c>
      <c r="B6" s="368" t="s">
        <v>628</v>
      </c>
      <c r="C6" s="368" t="s">
        <v>920</v>
      </c>
      <c r="D6" s="370" t="s">
        <v>605</v>
      </c>
      <c r="E6" s="368" t="s">
        <v>506</v>
      </c>
      <c r="F6" s="370" t="s">
        <v>507</v>
      </c>
      <c r="G6" s="368" t="s">
        <v>921</v>
      </c>
      <c r="H6" s="368"/>
      <c r="I6" s="370" t="s">
        <v>922</v>
      </c>
      <c r="J6" s="368" t="s">
        <v>888</v>
      </c>
      <c r="K6" s="368" t="s">
        <v>923</v>
      </c>
      <c r="L6" s="368"/>
      <c r="M6" s="368"/>
    </row>
    <row r="7" spans="1:13" ht="24">
      <c r="A7" s="368"/>
      <c r="B7" s="368"/>
      <c r="C7" s="368"/>
      <c r="D7" s="371"/>
      <c r="E7" s="368"/>
      <c r="F7" s="371"/>
      <c r="G7" s="316" t="s">
        <v>924</v>
      </c>
      <c r="H7" s="316" t="s">
        <v>925</v>
      </c>
      <c r="I7" s="371"/>
      <c r="J7" s="368"/>
      <c r="K7" s="316" t="s">
        <v>890</v>
      </c>
      <c r="L7" s="316" t="s">
        <v>891</v>
      </c>
      <c r="M7" s="316" t="s">
        <v>926</v>
      </c>
    </row>
    <row r="8" spans="1:13" ht="51">
      <c r="A8" s="338" t="s">
        <v>999</v>
      </c>
      <c r="B8" s="338" t="s">
        <v>0</v>
      </c>
      <c r="C8" s="338" t="s">
        <v>1</v>
      </c>
      <c r="D8" s="338" t="s">
        <v>998</v>
      </c>
      <c r="E8" s="338" t="s">
        <v>2</v>
      </c>
      <c r="F8" s="338" t="s">
        <v>3</v>
      </c>
      <c r="G8" s="338" t="s">
        <v>927</v>
      </c>
      <c r="H8" s="322">
        <f>SUM(I8+J8)</f>
        <v>1098935</v>
      </c>
      <c r="I8" s="322">
        <f>SUM(I9+I11)</f>
        <v>77935</v>
      </c>
      <c r="J8" s="322">
        <f>SUM(J9+J11)</f>
        <v>1021000</v>
      </c>
      <c r="K8" s="322"/>
      <c r="L8" s="322"/>
      <c r="M8" s="322"/>
    </row>
    <row r="9" spans="1:13" ht="12.75">
      <c r="A9" s="318"/>
      <c r="B9" s="318" t="s">
        <v>491</v>
      </c>
      <c r="C9" s="318"/>
      <c r="D9" s="318"/>
      <c r="E9" s="318"/>
      <c r="F9" s="318"/>
      <c r="G9" s="323" t="s">
        <v>913</v>
      </c>
      <c r="H9" s="318">
        <f>SUM(I9+J9)</f>
        <v>333185</v>
      </c>
      <c r="I9" s="318">
        <v>77935</v>
      </c>
      <c r="J9" s="318">
        <v>255250</v>
      </c>
      <c r="K9" s="318"/>
      <c r="L9" s="318"/>
      <c r="M9" s="318"/>
    </row>
    <row r="10" spans="1:13" ht="25.5">
      <c r="A10" s="318"/>
      <c r="B10" s="339" t="s">
        <v>493</v>
      </c>
      <c r="C10" s="318"/>
      <c r="D10" s="318"/>
      <c r="E10" s="318"/>
      <c r="F10" s="318"/>
      <c r="G10" s="323" t="s">
        <v>914</v>
      </c>
      <c r="H10" s="318">
        <v>0</v>
      </c>
      <c r="I10" s="318">
        <v>0</v>
      </c>
      <c r="J10" s="318">
        <v>0</v>
      </c>
      <c r="K10" s="318"/>
      <c r="L10" s="318"/>
      <c r="M10" s="318"/>
    </row>
    <row r="11" spans="1:13" ht="24">
      <c r="A11" s="318"/>
      <c r="B11" s="318" t="s">
        <v>995</v>
      </c>
      <c r="C11" s="318"/>
      <c r="D11" s="318"/>
      <c r="E11" s="318"/>
      <c r="F11" s="318"/>
      <c r="G11" s="324" t="s">
        <v>915</v>
      </c>
      <c r="H11" s="318">
        <f>SUM(I11+J11)</f>
        <v>765750</v>
      </c>
      <c r="I11" s="318"/>
      <c r="J11" s="318">
        <v>765750</v>
      </c>
      <c r="K11" s="318"/>
      <c r="L11" s="318"/>
      <c r="M11" s="318"/>
    </row>
    <row r="12" spans="1:13" ht="12.75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</row>
    <row r="13" spans="1:13" ht="49.5" customHeight="1">
      <c r="A13" s="338" t="s">
        <v>4</v>
      </c>
      <c r="B13" s="338" t="s">
        <v>0</v>
      </c>
      <c r="C13" s="338" t="s">
        <v>5</v>
      </c>
      <c r="D13" s="338" t="s">
        <v>998</v>
      </c>
      <c r="E13" s="338" t="s">
        <v>2</v>
      </c>
      <c r="F13" s="338" t="s">
        <v>3</v>
      </c>
      <c r="G13" s="322" t="s">
        <v>927</v>
      </c>
      <c r="H13" s="322">
        <f>SUM(I13+J13)</f>
        <v>129516</v>
      </c>
      <c r="I13" s="322">
        <f>SUM(I14+I16)</f>
        <v>9516</v>
      </c>
      <c r="J13" s="322">
        <f>SUM(J14+J16)</f>
        <v>120000</v>
      </c>
      <c r="K13" s="322"/>
      <c r="L13" s="322"/>
      <c r="M13" s="322"/>
    </row>
    <row r="14" spans="1:13" ht="12.75">
      <c r="A14" s="318"/>
      <c r="B14" s="318" t="s">
        <v>491</v>
      </c>
      <c r="C14" s="318"/>
      <c r="D14" s="318"/>
      <c r="E14" s="318"/>
      <c r="F14" s="318"/>
      <c r="G14" s="323" t="s">
        <v>913</v>
      </c>
      <c r="H14" s="318">
        <f>SUM(I14+J14)</f>
        <v>39516</v>
      </c>
      <c r="I14" s="318">
        <v>9516</v>
      </c>
      <c r="J14" s="318">
        <v>30000</v>
      </c>
      <c r="K14" s="318"/>
      <c r="L14" s="318"/>
      <c r="M14" s="318"/>
    </row>
    <row r="15" spans="1:13" ht="25.5">
      <c r="A15" s="318"/>
      <c r="B15" s="339" t="s">
        <v>493</v>
      </c>
      <c r="C15" s="318"/>
      <c r="D15" s="318"/>
      <c r="E15" s="318"/>
      <c r="F15" s="318"/>
      <c r="G15" s="323" t="s">
        <v>914</v>
      </c>
      <c r="H15" s="318">
        <v>0</v>
      </c>
      <c r="I15" s="318">
        <v>0</v>
      </c>
      <c r="J15" s="318">
        <v>0</v>
      </c>
      <c r="K15" s="318"/>
      <c r="L15" s="318"/>
      <c r="M15" s="318"/>
    </row>
    <row r="16" spans="1:13" ht="27" customHeight="1">
      <c r="A16" s="318"/>
      <c r="B16" s="318" t="s">
        <v>997</v>
      </c>
      <c r="C16" s="318"/>
      <c r="D16" s="318"/>
      <c r="E16" s="318"/>
      <c r="F16" s="318"/>
      <c r="G16" s="324" t="s">
        <v>915</v>
      </c>
      <c r="H16" s="318">
        <f>SUM(I16+J16)</f>
        <v>90000</v>
      </c>
      <c r="I16" s="318"/>
      <c r="J16" s="318">
        <v>90000</v>
      </c>
      <c r="K16" s="318"/>
      <c r="L16" s="318"/>
      <c r="M16" s="318"/>
    </row>
    <row r="17" spans="1:13" ht="49.5" customHeight="1">
      <c r="A17" s="338" t="s">
        <v>6</v>
      </c>
      <c r="B17" s="338" t="s">
        <v>0</v>
      </c>
      <c r="C17" s="338" t="s">
        <v>10</v>
      </c>
      <c r="D17" s="338" t="s">
        <v>998</v>
      </c>
      <c r="E17" s="338" t="s">
        <v>7</v>
      </c>
      <c r="F17" s="338" t="s">
        <v>8</v>
      </c>
      <c r="G17" s="322" t="s">
        <v>927</v>
      </c>
      <c r="H17" s="322">
        <f>SUM(I17+J17)</f>
        <v>570000</v>
      </c>
      <c r="I17" s="322">
        <f>SUM(I18+I20)</f>
        <v>0</v>
      </c>
      <c r="J17" s="322">
        <f>SUM(J18+J20)</f>
        <v>570000</v>
      </c>
      <c r="K17" s="322"/>
      <c r="L17" s="322"/>
      <c r="M17" s="322"/>
    </row>
    <row r="18" spans="1:13" ht="12.75">
      <c r="A18" s="318"/>
      <c r="B18" s="318" t="s">
        <v>494</v>
      </c>
      <c r="C18" s="318"/>
      <c r="D18" s="318"/>
      <c r="E18" s="318"/>
      <c r="F18" s="318"/>
      <c r="G18" s="323" t="s">
        <v>913</v>
      </c>
      <c r="H18" s="318">
        <f>SUM(I18+J18)</f>
        <v>142500</v>
      </c>
      <c r="I18" s="318">
        <v>0</v>
      </c>
      <c r="J18" s="318">
        <v>142500</v>
      </c>
      <c r="K18" s="318"/>
      <c r="L18" s="318"/>
      <c r="M18" s="318"/>
    </row>
    <row r="19" spans="1:13" ht="12.75">
      <c r="A19" s="318"/>
      <c r="B19" s="318" t="s">
        <v>495</v>
      </c>
      <c r="C19" s="318"/>
      <c r="D19" s="318"/>
      <c r="E19" s="318"/>
      <c r="F19" s="318"/>
      <c r="G19" s="323" t="s">
        <v>914</v>
      </c>
      <c r="H19" s="318">
        <v>0</v>
      </c>
      <c r="I19" s="318">
        <v>0</v>
      </c>
      <c r="J19" s="318">
        <v>0</v>
      </c>
      <c r="K19" s="318"/>
      <c r="L19" s="318"/>
      <c r="M19" s="318"/>
    </row>
    <row r="20" spans="1:13" ht="41.25" customHeight="1">
      <c r="A20" s="318"/>
      <c r="B20" s="339" t="s">
        <v>11</v>
      </c>
      <c r="C20" s="318"/>
      <c r="D20" s="318"/>
      <c r="E20" s="318"/>
      <c r="F20" s="318"/>
      <c r="G20" s="324" t="s">
        <v>915</v>
      </c>
      <c r="H20" s="318">
        <f>SUM(I20+J20)</f>
        <v>427500</v>
      </c>
      <c r="I20" s="318"/>
      <c r="J20" s="318">
        <v>427500</v>
      </c>
      <c r="K20" s="318"/>
      <c r="L20" s="318"/>
      <c r="M20" s="318"/>
    </row>
    <row r="21" spans="1:13" ht="49.5" customHeight="1">
      <c r="A21" s="338" t="s">
        <v>9</v>
      </c>
      <c r="B21" s="338" t="s">
        <v>0</v>
      </c>
      <c r="C21" s="338" t="s">
        <v>10</v>
      </c>
      <c r="D21" s="338" t="s">
        <v>998</v>
      </c>
      <c r="E21" s="338" t="s">
        <v>7</v>
      </c>
      <c r="F21" s="338" t="s">
        <v>8</v>
      </c>
      <c r="G21" s="322" t="s">
        <v>927</v>
      </c>
      <c r="H21" s="322">
        <f>SUM(I21+J21)</f>
        <v>575000</v>
      </c>
      <c r="I21" s="322">
        <f>SUM(I22+I24)</f>
        <v>0</v>
      </c>
      <c r="J21" s="322">
        <f>SUM(J22+J24)</f>
        <v>575000</v>
      </c>
      <c r="K21" s="322"/>
      <c r="L21" s="322"/>
      <c r="M21" s="322"/>
    </row>
    <row r="22" spans="1:13" ht="12.75">
      <c r="A22" s="318"/>
      <c r="B22" s="318" t="s">
        <v>491</v>
      </c>
      <c r="C22" s="318"/>
      <c r="D22" s="318"/>
      <c r="E22" s="318"/>
      <c r="F22" s="318"/>
      <c r="G22" s="323" t="s">
        <v>913</v>
      </c>
      <c r="H22" s="318">
        <f>SUM(I22+J22)</f>
        <v>143750</v>
      </c>
      <c r="I22" s="318">
        <v>0</v>
      </c>
      <c r="J22" s="318">
        <v>143750</v>
      </c>
      <c r="K22" s="318"/>
      <c r="L22" s="318"/>
      <c r="M22" s="318"/>
    </row>
    <row r="23" spans="1:13" ht="12.75">
      <c r="A23" s="340"/>
      <c r="B23" s="318" t="s">
        <v>495</v>
      </c>
      <c r="C23" s="341"/>
      <c r="D23" s="318"/>
      <c r="E23" s="318"/>
      <c r="F23" s="318"/>
      <c r="G23" s="323" t="s">
        <v>914</v>
      </c>
      <c r="H23" s="318">
        <v>0</v>
      </c>
      <c r="I23" s="318">
        <v>0</v>
      </c>
      <c r="J23" s="318">
        <v>0</v>
      </c>
      <c r="K23" s="318"/>
      <c r="L23" s="318"/>
      <c r="M23" s="318"/>
    </row>
    <row r="24" spans="1:13" s="342" customFormat="1" ht="63.75">
      <c r="A24" s="318"/>
      <c r="B24" s="339" t="s">
        <v>12</v>
      </c>
      <c r="C24" s="318"/>
      <c r="D24" s="318"/>
      <c r="E24" s="318"/>
      <c r="F24" s="318"/>
      <c r="G24" s="324" t="s">
        <v>915</v>
      </c>
      <c r="H24" s="318">
        <f>SUM(I24+J24)</f>
        <v>431250</v>
      </c>
      <c r="I24" s="318"/>
      <c r="J24" s="318">
        <v>431250</v>
      </c>
      <c r="K24" s="318"/>
      <c r="L24" s="318"/>
      <c r="M24" s="318"/>
    </row>
    <row r="25" spans="1:13" s="356" customFormat="1" ht="12.75">
      <c r="A25" s="355"/>
      <c r="B25" s="355" t="s">
        <v>917</v>
      </c>
      <c r="C25" s="355"/>
      <c r="D25" s="355"/>
      <c r="E25" s="355"/>
      <c r="F25" s="355"/>
      <c r="G25" s="355"/>
      <c r="H25" s="355">
        <f>SUM(H26:H28)</f>
        <v>2373451</v>
      </c>
      <c r="I25" s="355">
        <f>SUM(I26:I28)</f>
        <v>87451</v>
      </c>
      <c r="J25" s="355">
        <f>SUM(J26:J28)</f>
        <v>2286000</v>
      </c>
      <c r="K25" s="355"/>
      <c r="L25" s="355"/>
      <c r="M25" s="355"/>
    </row>
    <row r="26" spans="1:13" s="356" customFormat="1" ht="12.75">
      <c r="A26" s="355"/>
      <c r="B26" s="357" t="s">
        <v>913</v>
      </c>
      <c r="C26" s="355"/>
      <c r="D26" s="355"/>
      <c r="E26" s="355"/>
      <c r="F26" s="355"/>
      <c r="G26" s="355"/>
      <c r="H26" s="355">
        <f aca="true" t="shared" si="0" ref="H26:J28">SUM(H9+H14+H18+H22)</f>
        <v>658951</v>
      </c>
      <c r="I26" s="355">
        <f t="shared" si="0"/>
        <v>87451</v>
      </c>
      <c r="J26" s="355">
        <f t="shared" si="0"/>
        <v>571500</v>
      </c>
      <c r="K26" s="355"/>
      <c r="L26" s="355"/>
      <c r="M26" s="355"/>
    </row>
    <row r="27" spans="1:13" s="356" customFormat="1" ht="12.75">
      <c r="A27" s="355"/>
      <c r="B27" s="357" t="s">
        <v>914</v>
      </c>
      <c r="C27" s="355"/>
      <c r="D27" s="355"/>
      <c r="E27" s="355"/>
      <c r="F27" s="355"/>
      <c r="G27" s="355"/>
      <c r="H27" s="355">
        <f t="shared" si="0"/>
        <v>0</v>
      </c>
      <c r="I27" s="355">
        <f t="shared" si="0"/>
        <v>0</v>
      </c>
      <c r="J27" s="355">
        <f t="shared" si="0"/>
        <v>0</v>
      </c>
      <c r="K27" s="355"/>
      <c r="L27" s="355"/>
      <c r="M27" s="355"/>
    </row>
    <row r="28" spans="1:13" s="356" customFormat="1" ht="24">
      <c r="A28" s="355"/>
      <c r="B28" s="358" t="s">
        <v>915</v>
      </c>
      <c r="C28" s="355"/>
      <c r="D28" s="355"/>
      <c r="E28" s="355"/>
      <c r="F28" s="355"/>
      <c r="G28" s="355"/>
      <c r="H28" s="355">
        <f t="shared" si="0"/>
        <v>1714500</v>
      </c>
      <c r="I28" s="355">
        <f t="shared" si="0"/>
        <v>0</v>
      </c>
      <c r="J28" s="355">
        <f t="shared" si="0"/>
        <v>1714500</v>
      </c>
      <c r="K28" s="355"/>
      <c r="L28" s="355"/>
      <c r="M28" s="355"/>
    </row>
    <row r="34" ht="12.75">
      <c r="B34" s="343"/>
    </row>
  </sheetData>
  <sheetProtection/>
  <mergeCells count="11">
    <mergeCell ref="A3:M3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K6:M6"/>
  </mergeCells>
  <printOptions/>
  <pageMargins left="0.75" right="0.75" top="1" bottom="1" header="0.5" footer="0.5"/>
  <pageSetup fitToHeight="1" fitToWidth="1" horizontalDpi="600" verticalDpi="600" orientation="landscape" paperSize="9" scale="67" r:id="rId1"/>
  <headerFooter alignWithMargins="0">
    <oddHeader>&amp;RZałącznik Nr 4a 
do Uchwały Rady Miejskiej nr ............
z dnia .............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0">
      <selection activeCell="D19" sqref="D1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98" t="s">
        <v>763</v>
      </c>
      <c r="B1" s="398"/>
      <c r="C1" s="398"/>
      <c r="D1" s="398"/>
    </row>
    <row r="2" ht="6.75" customHeight="1">
      <c r="A2" s="15"/>
    </row>
    <row r="3" ht="12.75">
      <c r="D3" s="9" t="s">
        <v>549</v>
      </c>
    </row>
    <row r="4" spans="1:4" ht="15" customHeight="1">
      <c r="A4" s="374" t="s">
        <v>598</v>
      </c>
      <c r="B4" s="374" t="s">
        <v>509</v>
      </c>
      <c r="C4" s="375" t="s">
        <v>600</v>
      </c>
      <c r="D4" s="375" t="s">
        <v>764</v>
      </c>
    </row>
    <row r="5" spans="1:4" ht="15" customHeight="1">
      <c r="A5" s="374"/>
      <c r="B5" s="374"/>
      <c r="C5" s="374"/>
      <c r="D5" s="375"/>
    </row>
    <row r="6" spans="1:4" ht="15.75" customHeight="1">
      <c r="A6" s="374"/>
      <c r="B6" s="374"/>
      <c r="C6" s="374"/>
      <c r="D6" s="375"/>
    </row>
    <row r="7" spans="1:4" s="75" customFormat="1" ht="6.75" customHeight="1">
      <c r="A7" s="74">
        <v>1</v>
      </c>
      <c r="B7" s="74">
        <v>2</v>
      </c>
      <c r="C7" s="74">
        <v>3</v>
      </c>
      <c r="D7" s="74">
        <v>4</v>
      </c>
    </row>
    <row r="8" spans="1:4" ht="18.75" customHeight="1">
      <c r="A8" s="396" t="s">
        <v>530</v>
      </c>
      <c r="B8" s="396"/>
      <c r="C8" s="365"/>
      <c r="D8" s="98">
        <f>SUM(D9:D22)</f>
        <v>1712688</v>
      </c>
    </row>
    <row r="9" spans="1:4" s="4" customFormat="1" ht="18.75" customHeight="1">
      <c r="A9" s="24" t="s">
        <v>516</v>
      </c>
      <c r="B9" s="25" t="s">
        <v>524</v>
      </c>
      <c r="C9" s="24" t="s">
        <v>531</v>
      </c>
      <c r="D9" s="97">
        <v>282688</v>
      </c>
    </row>
    <row r="10" spans="1:4" s="4" customFormat="1" ht="18.75" customHeight="1">
      <c r="A10" s="24" t="s">
        <v>517</v>
      </c>
      <c r="B10" s="25" t="s">
        <v>525</v>
      </c>
      <c r="C10" s="24" t="s">
        <v>531</v>
      </c>
      <c r="D10" s="97">
        <v>200000</v>
      </c>
    </row>
    <row r="11" spans="1:4" ht="51">
      <c r="A11" s="24" t="s">
        <v>518</v>
      </c>
      <c r="B11" s="366" t="s">
        <v>691</v>
      </c>
      <c r="C11" s="24" t="s">
        <v>559</v>
      </c>
      <c r="D11" s="25"/>
    </row>
    <row r="12" spans="1:4" ht="18.75" customHeight="1">
      <c r="A12" s="24" t="s">
        <v>505</v>
      </c>
      <c r="B12" s="25" t="s">
        <v>533</v>
      </c>
      <c r="C12" s="24" t="s">
        <v>560</v>
      </c>
      <c r="D12" s="97">
        <v>80000</v>
      </c>
    </row>
    <row r="13" spans="1:4" ht="18.75" customHeight="1">
      <c r="A13" s="24" t="s">
        <v>523</v>
      </c>
      <c r="B13" s="25" t="s">
        <v>692</v>
      </c>
      <c r="C13" s="24" t="s">
        <v>762</v>
      </c>
      <c r="D13" s="25"/>
    </row>
    <row r="14" spans="1:4" ht="18.75" customHeight="1">
      <c r="A14" s="24" t="s">
        <v>754</v>
      </c>
      <c r="B14" s="25" t="s">
        <v>758</v>
      </c>
      <c r="C14" s="24" t="s">
        <v>723</v>
      </c>
      <c r="D14" s="25"/>
    </row>
    <row r="15" spans="1:4" ht="18.75" customHeight="1">
      <c r="A15" s="24" t="s">
        <v>755</v>
      </c>
      <c r="B15" s="25" t="s">
        <v>759</v>
      </c>
      <c r="C15" s="24" t="s">
        <v>724</v>
      </c>
      <c r="D15" s="25"/>
    </row>
    <row r="16" spans="1:4" ht="44.25" customHeight="1">
      <c r="A16" s="24" t="s">
        <v>756</v>
      </c>
      <c r="B16" s="366" t="s">
        <v>760</v>
      </c>
      <c r="C16" s="24" t="s">
        <v>725</v>
      </c>
      <c r="D16" s="25"/>
    </row>
    <row r="17" spans="1:4" ht="18.75" customHeight="1">
      <c r="A17" s="24" t="s">
        <v>757</v>
      </c>
      <c r="B17" s="25" t="s">
        <v>761</v>
      </c>
      <c r="C17" s="24" t="s">
        <v>726</v>
      </c>
      <c r="D17" s="25"/>
    </row>
    <row r="18" spans="1:4" ht="18.75" customHeight="1">
      <c r="A18" s="24" t="s">
        <v>526</v>
      </c>
      <c r="B18" s="25" t="s">
        <v>527</v>
      </c>
      <c r="C18" s="24" t="s">
        <v>532</v>
      </c>
      <c r="D18" s="97"/>
    </row>
    <row r="19" spans="1:4" ht="18.75" customHeight="1">
      <c r="A19" s="24" t="s">
        <v>529</v>
      </c>
      <c r="B19" s="25" t="s">
        <v>625</v>
      </c>
      <c r="C19" s="24" t="s">
        <v>536</v>
      </c>
      <c r="D19" s="97"/>
    </row>
    <row r="20" spans="1:4" ht="18.75" customHeight="1">
      <c r="A20" s="24" t="s">
        <v>535</v>
      </c>
      <c r="B20" s="25" t="s">
        <v>558</v>
      </c>
      <c r="C20" s="24" t="s">
        <v>604</v>
      </c>
      <c r="D20" s="97">
        <v>1150000</v>
      </c>
    </row>
    <row r="21" spans="1:4" ht="18.75" customHeight="1">
      <c r="A21" s="24" t="s">
        <v>557</v>
      </c>
      <c r="B21" s="25" t="s">
        <v>808</v>
      </c>
      <c r="C21" s="24" t="s">
        <v>534</v>
      </c>
      <c r="D21" s="97"/>
    </row>
    <row r="22" spans="1:4" ht="18.75" customHeight="1">
      <c r="A22" s="24" t="s">
        <v>807</v>
      </c>
      <c r="B22" s="25" t="s">
        <v>728</v>
      </c>
      <c r="C22" s="24" t="s">
        <v>540</v>
      </c>
      <c r="D22" s="25"/>
    </row>
    <row r="23" spans="1:4" ht="18.75" customHeight="1">
      <c r="A23" s="397" t="s">
        <v>693</v>
      </c>
      <c r="B23" s="397"/>
      <c r="C23" s="24"/>
      <c r="D23" s="97">
        <f>SUM(D24:D31)</f>
        <v>430000</v>
      </c>
    </row>
    <row r="24" spans="1:4" ht="18.75" customHeight="1">
      <c r="A24" s="24" t="s">
        <v>516</v>
      </c>
      <c r="B24" s="25" t="s">
        <v>561</v>
      </c>
      <c r="C24" s="24" t="s">
        <v>538</v>
      </c>
      <c r="D24" s="25"/>
    </row>
    <row r="25" spans="1:4" ht="18.75" customHeight="1">
      <c r="A25" s="24" t="s">
        <v>517</v>
      </c>
      <c r="B25" s="25" t="s">
        <v>537</v>
      </c>
      <c r="C25" s="24" t="s">
        <v>538</v>
      </c>
      <c r="D25" s="25"/>
    </row>
    <row r="26" spans="1:4" ht="38.25">
      <c r="A26" s="24" t="s">
        <v>518</v>
      </c>
      <c r="B26" s="366" t="s">
        <v>592</v>
      </c>
      <c r="C26" s="24" t="s">
        <v>593</v>
      </c>
      <c r="D26" s="25"/>
    </row>
    <row r="27" spans="1:4" ht="18.75" customHeight="1">
      <c r="A27" s="24" t="s">
        <v>505</v>
      </c>
      <c r="B27" s="25" t="s">
        <v>562</v>
      </c>
      <c r="C27" s="24" t="s">
        <v>555</v>
      </c>
      <c r="D27" s="97">
        <v>80000</v>
      </c>
    </row>
    <row r="28" spans="1:4" ht="18.75" customHeight="1">
      <c r="A28" s="24" t="s">
        <v>523</v>
      </c>
      <c r="B28" s="25" t="s">
        <v>563</v>
      </c>
      <c r="C28" s="24" t="s">
        <v>540</v>
      </c>
      <c r="D28" s="25"/>
    </row>
    <row r="29" spans="1:4" ht="18.75" customHeight="1">
      <c r="A29" s="24" t="s">
        <v>526</v>
      </c>
      <c r="B29" s="25" t="s">
        <v>528</v>
      </c>
      <c r="C29" s="24" t="s">
        <v>541</v>
      </c>
      <c r="D29" s="97">
        <v>350000</v>
      </c>
    </row>
    <row r="30" spans="1:4" ht="18.75" customHeight="1">
      <c r="A30" s="24" t="s">
        <v>529</v>
      </c>
      <c r="B30" s="25" t="s">
        <v>564</v>
      </c>
      <c r="C30" s="24" t="s">
        <v>542</v>
      </c>
      <c r="D30" s="25"/>
    </row>
    <row r="31" spans="1:4" ht="18.75" customHeight="1">
      <c r="A31" s="24" t="s">
        <v>535</v>
      </c>
      <c r="B31" s="25" t="s">
        <v>543</v>
      </c>
      <c r="C31" s="24" t="s">
        <v>539</v>
      </c>
      <c r="D31" s="25"/>
    </row>
    <row r="32" spans="1:4" ht="7.5" customHeight="1">
      <c r="A32" s="3"/>
      <c r="B32" s="4"/>
      <c r="C32" s="4"/>
      <c r="D32" s="4"/>
    </row>
    <row r="33" spans="1:6" ht="12.75">
      <c r="A33" s="50"/>
      <c r="B33" s="49"/>
      <c r="C33" s="49"/>
      <c r="D33" s="49"/>
      <c r="E33" s="46"/>
      <c r="F33" s="46"/>
    </row>
    <row r="34" spans="1:6" ht="12.75">
      <c r="A34" s="395" t="s">
        <v>765</v>
      </c>
      <c r="B34" s="395"/>
      <c r="C34" s="395"/>
      <c r="D34" s="395"/>
      <c r="E34" s="395"/>
      <c r="F34" s="395"/>
    </row>
    <row r="35" spans="1:6" ht="22.5" customHeight="1">
      <c r="A35" s="395"/>
      <c r="B35" s="395"/>
      <c r="C35" s="395"/>
      <c r="D35" s="395"/>
      <c r="E35" s="395"/>
      <c r="F35" s="395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Miejskiej  nr ........... 
z dnia  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defaultGridColor="0" zoomScalePageLayoutView="0" colorId="8" workbookViewId="0" topLeftCell="A1">
      <selection activeCell="I17" sqref="I1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403" t="s">
        <v>240</v>
      </c>
      <c r="B1" s="403"/>
      <c r="C1" s="403"/>
      <c r="D1" s="403"/>
      <c r="E1" s="403"/>
      <c r="F1" s="403"/>
      <c r="G1" s="403"/>
      <c r="H1" s="403"/>
      <c r="I1" s="403"/>
      <c r="J1" s="403"/>
    </row>
    <row r="2" ht="12.75">
      <c r="J2" s="8" t="s">
        <v>549</v>
      </c>
    </row>
    <row r="3" spans="1:10" s="2" customFormat="1" ht="20.25" customHeight="1">
      <c r="A3" s="374" t="s">
        <v>506</v>
      </c>
      <c r="B3" s="400" t="s">
        <v>507</v>
      </c>
      <c r="C3" s="400" t="s">
        <v>508</v>
      </c>
      <c r="D3" s="375" t="s">
        <v>686</v>
      </c>
      <c r="E3" s="375" t="s">
        <v>685</v>
      </c>
      <c r="F3" s="375" t="s">
        <v>629</v>
      </c>
      <c r="G3" s="375"/>
      <c r="H3" s="375"/>
      <c r="I3" s="375"/>
      <c r="J3" s="375"/>
    </row>
    <row r="4" spans="1:10" s="2" customFormat="1" ht="20.25" customHeight="1">
      <c r="A4" s="374"/>
      <c r="B4" s="401"/>
      <c r="C4" s="401"/>
      <c r="D4" s="374"/>
      <c r="E4" s="375"/>
      <c r="F4" s="375" t="s">
        <v>683</v>
      </c>
      <c r="G4" s="375" t="s">
        <v>510</v>
      </c>
      <c r="H4" s="375"/>
      <c r="I4" s="375"/>
      <c r="J4" s="375" t="s">
        <v>684</v>
      </c>
    </row>
    <row r="5" spans="1:10" s="2" customFormat="1" ht="65.25" customHeight="1">
      <c r="A5" s="374"/>
      <c r="B5" s="402"/>
      <c r="C5" s="402"/>
      <c r="D5" s="374"/>
      <c r="E5" s="375"/>
      <c r="F5" s="375"/>
      <c r="G5" s="14" t="s">
        <v>680</v>
      </c>
      <c r="H5" s="14" t="s">
        <v>681</v>
      </c>
      <c r="I5" s="14" t="s">
        <v>682</v>
      </c>
      <c r="J5" s="375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8">
        <v>750</v>
      </c>
      <c r="B7" s="18">
        <v>75011</v>
      </c>
      <c r="C7" s="18">
        <v>2010</v>
      </c>
      <c r="D7" s="110">
        <v>78880</v>
      </c>
      <c r="E7" s="110">
        <v>78880</v>
      </c>
      <c r="F7" s="110">
        <v>78880</v>
      </c>
      <c r="G7" s="110">
        <v>65922</v>
      </c>
      <c r="H7" s="110">
        <v>11688</v>
      </c>
      <c r="I7" s="18"/>
      <c r="J7" s="18"/>
    </row>
    <row r="8" spans="1:10" ht="19.5" customHeight="1">
      <c r="A8" s="124"/>
      <c r="B8" s="124" t="s">
        <v>845</v>
      </c>
      <c r="C8" s="124"/>
      <c r="D8" s="125">
        <f>D7</f>
        <v>78880</v>
      </c>
      <c r="E8" s="125">
        <f>E7</f>
        <v>78880</v>
      </c>
      <c r="F8" s="125">
        <f>F7</f>
        <v>78880</v>
      </c>
      <c r="G8" s="125">
        <f>G7</f>
        <v>65922</v>
      </c>
      <c r="H8" s="125">
        <f>H7</f>
        <v>11688</v>
      </c>
      <c r="I8" s="19"/>
      <c r="J8" s="19"/>
    </row>
    <row r="9" spans="1:10" ht="19.5" customHeight="1">
      <c r="A9" s="19">
        <v>751</v>
      </c>
      <c r="B9" s="19">
        <v>75101</v>
      </c>
      <c r="C9" s="19">
        <v>2010</v>
      </c>
      <c r="D9" s="123">
        <v>2243</v>
      </c>
      <c r="E9" s="123">
        <v>2243</v>
      </c>
      <c r="F9" s="123">
        <v>2243</v>
      </c>
      <c r="G9" s="19"/>
      <c r="H9" s="19"/>
      <c r="I9" s="19"/>
      <c r="J9" s="19"/>
    </row>
    <row r="10" spans="1:10" ht="19.5" customHeight="1">
      <c r="A10" s="19"/>
      <c r="B10" s="124" t="s">
        <v>845</v>
      </c>
      <c r="C10" s="124"/>
      <c r="D10" s="125">
        <f>D9</f>
        <v>2243</v>
      </c>
      <c r="E10" s="125">
        <f>E9</f>
        <v>2243</v>
      </c>
      <c r="F10" s="125">
        <f>F9</f>
        <v>2243</v>
      </c>
      <c r="G10" s="123"/>
      <c r="H10" s="123"/>
      <c r="I10" s="123"/>
      <c r="J10" s="123"/>
    </row>
    <row r="11" spans="1:10" ht="19.5" customHeight="1">
      <c r="A11" s="19">
        <v>852</v>
      </c>
      <c r="B11" s="19">
        <v>85203</v>
      </c>
      <c r="C11" s="19">
        <v>2010</v>
      </c>
      <c r="D11" s="123">
        <v>235313</v>
      </c>
      <c r="E11" s="123">
        <v>235313</v>
      </c>
      <c r="F11" s="123">
        <v>235313</v>
      </c>
      <c r="G11" s="19"/>
      <c r="H11" s="19"/>
      <c r="I11" s="123">
        <v>235313</v>
      </c>
      <c r="J11" s="19"/>
    </row>
    <row r="12" spans="1:10" ht="19.5" customHeight="1">
      <c r="A12" s="19">
        <v>852</v>
      </c>
      <c r="B12" s="19">
        <v>85212</v>
      </c>
      <c r="C12" s="19">
        <v>2010</v>
      </c>
      <c r="D12" s="123">
        <v>3229860</v>
      </c>
      <c r="E12" s="123">
        <v>3229860</v>
      </c>
      <c r="F12" s="123">
        <v>3229860</v>
      </c>
      <c r="G12" s="123">
        <v>60765</v>
      </c>
      <c r="H12" s="123">
        <v>38968</v>
      </c>
      <c r="I12" s="19"/>
      <c r="J12" s="19"/>
    </row>
    <row r="13" spans="1:10" ht="19.5" customHeight="1">
      <c r="A13" s="19">
        <v>852</v>
      </c>
      <c r="B13" s="19">
        <v>85213</v>
      </c>
      <c r="C13" s="19">
        <v>2010</v>
      </c>
      <c r="D13" s="123">
        <v>17730</v>
      </c>
      <c r="E13" s="123">
        <v>17730</v>
      </c>
      <c r="F13" s="123">
        <v>17730</v>
      </c>
      <c r="G13" s="19"/>
      <c r="H13" s="123">
        <v>17730</v>
      </c>
      <c r="I13" s="19"/>
      <c r="J13" s="19"/>
    </row>
    <row r="14" spans="1:10" ht="19.5" customHeight="1">
      <c r="A14" s="19">
        <v>852</v>
      </c>
      <c r="B14" s="19">
        <v>85214</v>
      </c>
      <c r="C14" s="19">
        <v>2010</v>
      </c>
      <c r="D14" s="123">
        <v>135480</v>
      </c>
      <c r="E14" s="123">
        <v>135480</v>
      </c>
      <c r="F14" s="123">
        <v>135480</v>
      </c>
      <c r="G14" s="19"/>
      <c r="H14" s="19"/>
      <c r="I14" s="19"/>
      <c r="J14" s="19"/>
    </row>
    <row r="15" spans="1:10" ht="19.5" customHeight="1">
      <c r="A15" s="19">
        <v>852</v>
      </c>
      <c r="B15" s="19">
        <v>85228</v>
      </c>
      <c r="C15" s="19">
        <v>2010</v>
      </c>
      <c r="D15" s="123">
        <v>95468</v>
      </c>
      <c r="E15" s="123">
        <v>95468</v>
      </c>
      <c r="F15" s="123">
        <v>95468</v>
      </c>
      <c r="G15" s="123">
        <v>74917</v>
      </c>
      <c r="H15" s="123">
        <v>13427</v>
      </c>
      <c r="I15" s="19"/>
      <c r="J15" s="19"/>
    </row>
    <row r="16" spans="1:10" ht="19.5" customHeight="1">
      <c r="A16" s="19"/>
      <c r="B16" s="124" t="s">
        <v>845</v>
      </c>
      <c r="C16" s="124"/>
      <c r="D16" s="125">
        <f aca="true" t="shared" si="0" ref="D16:I16">D11+D12+D13+D14+D15</f>
        <v>3713851</v>
      </c>
      <c r="E16" s="125">
        <f>E11+E12+E13+E14+E15</f>
        <v>3713851</v>
      </c>
      <c r="F16" s="125">
        <f t="shared" si="0"/>
        <v>3713851</v>
      </c>
      <c r="G16" s="125">
        <f t="shared" si="0"/>
        <v>135682</v>
      </c>
      <c r="H16" s="125">
        <f t="shared" si="0"/>
        <v>70125</v>
      </c>
      <c r="I16" s="125">
        <f t="shared" si="0"/>
        <v>235313</v>
      </c>
      <c r="J16" s="19"/>
    </row>
    <row r="17" spans="1:10" ht="19.5" customHeight="1">
      <c r="A17" s="399" t="s">
        <v>695</v>
      </c>
      <c r="B17" s="399"/>
      <c r="C17" s="399"/>
      <c r="D17" s="399"/>
      <c r="E17" s="126">
        <f>E16+E10+E8</f>
        <v>3794974</v>
      </c>
      <c r="F17" s="126">
        <f>F16+F10+F8</f>
        <v>3794974</v>
      </c>
      <c r="G17" s="126">
        <f>G16+G10+G8</f>
        <v>201604</v>
      </c>
      <c r="H17" s="126">
        <f>H16+H10+H8</f>
        <v>81813</v>
      </c>
      <c r="I17" s="126">
        <f>I16+I10+I8</f>
        <v>235313</v>
      </c>
      <c r="J17" s="17"/>
    </row>
  </sheetData>
  <sheetProtection/>
  <mergeCells count="11">
    <mergeCell ref="G4:I4"/>
    <mergeCell ref="J4:J5"/>
    <mergeCell ref="F3:J3"/>
    <mergeCell ref="A1:J1"/>
    <mergeCell ref="F4:F5"/>
    <mergeCell ref="A17:D17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Miejskiej  nr ......... 
z dnia  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9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403" t="s">
        <v>729</v>
      </c>
      <c r="B1" s="403"/>
      <c r="C1" s="403"/>
      <c r="D1" s="403"/>
      <c r="E1" s="403"/>
      <c r="F1" s="403"/>
      <c r="G1" s="403"/>
      <c r="H1" s="403"/>
      <c r="I1" s="403"/>
      <c r="J1" s="403"/>
    </row>
    <row r="3" ht="12.75">
      <c r="J3" s="68" t="s">
        <v>549</v>
      </c>
    </row>
    <row r="4" spans="1:79" ht="20.25" customHeight="1">
      <c r="A4" s="374" t="s">
        <v>506</v>
      </c>
      <c r="B4" s="400" t="s">
        <v>507</v>
      </c>
      <c r="C4" s="400" t="s">
        <v>508</v>
      </c>
      <c r="D4" s="375" t="s">
        <v>686</v>
      </c>
      <c r="E4" s="375" t="s">
        <v>685</v>
      </c>
      <c r="F4" s="375" t="s">
        <v>629</v>
      </c>
      <c r="G4" s="375"/>
      <c r="H4" s="375"/>
      <c r="I4" s="375"/>
      <c r="J4" s="375"/>
      <c r="BX4" s="1"/>
      <c r="BY4" s="1"/>
      <c r="BZ4" s="1"/>
      <c r="CA4" s="1"/>
    </row>
    <row r="5" spans="1:79" ht="18" customHeight="1">
      <c r="A5" s="374"/>
      <c r="B5" s="401"/>
      <c r="C5" s="401"/>
      <c r="D5" s="374"/>
      <c r="E5" s="375"/>
      <c r="F5" s="375" t="s">
        <v>683</v>
      </c>
      <c r="G5" s="375" t="s">
        <v>510</v>
      </c>
      <c r="H5" s="375"/>
      <c r="I5" s="375"/>
      <c r="J5" s="375" t="s">
        <v>684</v>
      </c>
      <c r="BX5" s="1"/>
      <c r="BY5" s="1"/>
      <c r="BZ5" s="1"/>
      <c r="CA5" s="1"/>
    </row>
    <row r="6" spans="1:79" ht="69" customHeight="1">
      <c r="A6" s="374"/>
      <c r="B6" s="402"/>
      <c r="C6" s="402"/>
      <c r="D6" s="374"/>
      <c r="E6" s="375"/>
      <c r="F6" s="375"/>
      <c r="G6" s="14" t="s">
        <v>680</v>
      </c>
      <c r="H6" s="14" t="s">
        <v>681</v>
      </c>
      <c r="I6" s="14" t="s">
        <v>682</v>
      </c>
      <c r="J6" s="375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8">
        <v>710</v>
      </c>
      <c r="B8" s="18">
        <v>71035</v>
      </c>
      <c r="C8" s="18">
        <v>2020</v>
      </c>
      <c r="D8" s="110">
        <v>5000</v>
      </c>
      <c r="E8" s="110">
        <v>5000</v>
      </c>
      <c r="F8" s="110">
        <v>5000</v>
      </c>
      <c r="G8" s="18"/>
      <c r="H8" s="18"/>
      <c r="I8" s="110"/>
      <c r="J8" s="18"/>
      <c r="BX8" s="1"/>
      <c r="BY8" s="1"/>
      <c r="BZ8" s="1"/>
      <c r="CA8" s="1"/>
    </row>
    <row r="9" spans="1:79" ht="24.75" customHeight="1">
      <c r="A9" s="399" t="s">
        <v>695</v>
      </c>
      <c r="B9" s="399"/>
      <c r="C9" s="399"/>
      <c r="D9" s="399"/>
      <c r="E9" s="126">
        <f>E8</f>
        <v>5000</v>
      </c>
      <c r="F9" s="126">
        <f>F8</f>
        <v>5000</v>
      </c>
      <c r="G9" s="126"/>
      <c r="H9" s="126"/>
      <c r="I9" s="126"/>
      <c r="J9" s="17"/>
      <c r="BX9" s="1"/>
      <c r="BY9" s="1"/>
      <c r="BZ9" s="1"/>
      <c r="CA9" s="1"/>
    </row>
  </sheetData>
  <sheetProtection/>
  <mergeCells count="11">
    <mergeCell ref="F5:F6"/>
    <mergeCell ref="G5:I5"/>
    <mergeCell ref="J5:J6"/>
    <mergeCell ref="A9:D9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85" r:id="rId1"/>
  <headerFooter alignWithMargins="0">
    <oddHeader>&amp;RZałącznik nr &amp;A
do uchwały Rady Miejskiej nr  ........
z dnia 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Księgowość</cp:lastModifiedBy>
  <cp:lastPrinted>2007-11-22T11:53:27Z</cp:lastPrinted>
  <dcterms:created xsi:type="dcterms:W3CDTF">1998-12-09T13:02:10Z</dcterms:created>
  <dcterms:modified xsi:type="dcterms:W3CDTF">2007-11-28T14:04:58Z</dcterms:modified>
  <cp:category/>
  <cp:version/>
  <cp:contentType/>
  <cp:contentStatus/>
</cp:coreProperties>
</file>